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<sst xmlns="http://schemas.openxmlformats.org/spreadsheetml/2006/main" count="339" uniqueCount="177">
  <si>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</si>
  <si>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</si>
  <si>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</si>
  <si>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</si>
  <si>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</si>
  <si>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</si>
  <si>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</si>
  <si>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</si>
  <si>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</si>
  <si>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</si>
  <si>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</si>
  <si>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</si>
  <si>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</si>
  <si>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</si>
  <si>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</si>
  <si>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</si>
  <si>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</si>
  <si>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</si>
  <si>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</si>
  <si>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</si>
  <si>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</si>
  <si>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</si>
  <si>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</si>
  <si>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</si>
  <si>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</si>
  <si>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</si>
  <si>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</si>
  <si>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</si>
  <si>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</si>
  <si>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</si>
  <si>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</si>
  <si>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</si>
  <si>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</si>
  <si>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</si>
  <si>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</si>
  <si>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</si>
  <si>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</si>
  <si>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</si>
  <si>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</si>
  <si>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</si>
  <si>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</si>
  <si>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</si>
  <si>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</si>
  <si>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</si>
  <si>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</si>
  <si>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</si>
  <si>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</si>
  <si>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</si>
  <si>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</si>
  <si>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</si>
  <si>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</si>
  <si>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</si>
  <si>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</si>
  <si>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</si>
  <si>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</si>
  <si>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</si>
  <si>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</si>
  <si>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</si>
  <si>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</si>
  <si>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</si>
  <si>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</si>
  <si>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</si>
  <si>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</si>
  <si>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</si>
  <si>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</si>
  <si>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</si>
  <si>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</si>
  <si>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</si>
  <si>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</si>
  <si>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</si>
  <si>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</si>
  <si>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</si>
  <si>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</si>
  <si>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</si>
  <si>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</si>
  <si>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</si>
  <si>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</si>
  <si>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</si>
  <si>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</si>
  <si>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</si>
  <si>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</si>
  <si>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</si>
  <si>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</si>
  <si>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</si>
  <si>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</si>
  <si>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</si>
  <si>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</si>
  <si>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</si>
  <si>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</si>
  <si>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</si>
  <si>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</si>
  <si>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</si>
  <si>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</si>
  <si>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</si>
  <si>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</si>
  <si>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</si>
  <si>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</si>
  <si>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</si>
  <si>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</si>
  <si>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</si>
  <si>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</si>
  <si>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</si>
  <si>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</si>
  <si>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</si>
  <si>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</si>
  <si>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</si>
  <si>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</si>
  <si>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</si>
  <si>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</si>
  <si>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</si>
  <si>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</si>
  <si>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</si>
  <si>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</si>
  <si>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</si>
  <si>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</si>
  <si>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</si>
  <si>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</si>
  <si>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</si>
  <si>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</si>
  <si>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</si>
  <si>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</si>
  <si>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</si>
  <si>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</si>
  <si>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</si>
  <si>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</si>
  <si>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</si>
  <si>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</si>
  <si>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</si>
  <si>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</si>
  <si>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</si>
  <si>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</si>
  <si>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</si>
  <si>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</si>
  <si>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</si>
  <si>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</si>
  <si>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</si>
  <si>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</si>
  <si>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</si>
  <si>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</si>
  <si>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</si>
  <si>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</si>
  <si>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</si>
  <si>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</si>
  <si>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</si>
  <si>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</si>
  <si>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</si>
  <si>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</si>
  <si>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</si>
  <si>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</si>
  <si>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</si>
  <si>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</si>
  <si>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</si>
  <si>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</si>
  <si>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</si>
  <si>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</si>
  <si>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</si>
  <si>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</si>
  <si>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</si>
  <si>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</si>
  <si>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</si>
  <si>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</si>
  <si>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</si>
  <si>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</si>
  <si>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</si>
  <si>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</si>
  <si>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</si>
  <si>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</si>
  <si>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</si>
  <si>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</si>
  <si>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</si>
  <si>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 xml:space="preserve">POLONYA </t>
  </si>
  <si>
    <t>EYLÜL 2012 İHRACAT RAKAMLARI</t>
  </si>
  <si>
    <t>OCAK-EYLÜL</t>
  </si>
  <si>
    <t>EYLÜL 2012 İHRACAT RAKAMLARI - TL</t>
  </si>
  <si>
    <t>EYLÜL (2012/2011)</t>
  </si>
  <si>
    <t>BELÇİKA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</si>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</sst>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8668295.44</c:v>
                </c:pt>
                <c:pt idx="1">
                  <c:v>9282394.279</c:v>
                </c:pt>
                <c:pt idx="2">
                  <c:v>10562622.301</c:v>
                </c:pt>
                <c:pt idx="3">
                  <c:v>9512784.718</c:v>
                </c:pt>
                <c:pt idx="4">
                  <c:v>9836482.004</c:v>
                </c:pt>
                <c:pt idx="5">
                  <c:v>9852296.718</c:v>
                </c:pt>
                <c:pt idx="6">
                  <c:v>9010143.722</c:v>
                </c:pt>
                <c:pt idx="7">
                  <c:v>8805696.671</c:v>
                </c:pt>
                <c:pt idx="8">
                  <c:v>9405242.024</c:v>
                </c:pt>
              </c:numCache>
            </c:numRef>
          </c:val>
          <c:smooth val="0"/>
        </c:ser>
        <c:marker val="1"/>
        <c:axId val="35702896"/>
        <c:axId val="52890609"/>
      </c:line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28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76251.142</c:v>
                </c:pt>
                <c:pt idx="7">
                  <c:v>86315.62</c:v>
                </c:pt>
                <c:pt idx="8">
                  <c:v>164629.666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11304010"/>
        <c:axId val="34627227"/>
      </c:line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040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136152.068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153178.719</c:v>
                </c:pt>
                <c:pt idx="7">
                  <c:v>108640.081</c:v>
                </c:pt>
                <c:pt idx="8">
                  <c:v>191743.981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3209588"/>
        <c:axId val="53341973"/>
      </c:lineChart>
      <c:catAx>
        <c:axId val="4320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41973"/>
        <c:crosses val="autoZero"/>
        <c:auto val="1"/>
        <c:lblOffset val="100"/>
        <c:tickLblSkip val="1"/>
        <c:noMultiLvlLbl val="0"/>
      </c:catAx>
      <c:valAx>
        <c:axId val="53341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095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17026.964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0315710"/>
        <c:axId val="25732527"/>
      </c:lineChart>
      <c:catAx>
        <c:axId val="1031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32527"/>
        <c:crosses val="autoZero"/>
        <c:auto val="1"/>
        <c:lblOffset val="100"/>
        <c:tickLblSkip val="1"/>
        <c:noMultiLvlLbl val="0"/>
      </c:catAx>
      <c:valAx>
        <c:axId val="25732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15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0266152"/>
        <c:axId val="3959913"/>
      </c:lineChart>
      <c:catAx>
        <c:axId val="302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9913"/>
        <c:crosses val="autoZero"/>
        <c:auto val="1"/>
        <c:lblOffset val="100"/>
        <c:tickLblSkip val="1"/>
        <c:noMultiLvlLbl val="0"/>
      </c:catAx>
      <c:valAx>
        <c:axId val="395991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661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  <c:pt idx="8">
                  <c:v>6216.154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5639218"/>
        <c:axId val="52317507"/>
      </c:lineChart>
      <c:catAx>
        <c:axId val="3563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317507"/>
        <c:crosses val="autoZero"/>
        <c:auto val="1"/>
        <c:lblOffset val="100"/>
        <c:tickLblSkip val="1"/>
        <c:noMultiLvlLbl val="0"/>
      </c:catAx>
      <c:valAx>
        <c:axId val="5231750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639218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128020.683</c:v>
                </c:pt>
                <c:pt idx="7">
                  <c:v>130688.266</c:v>
                </c:pt>
                <c:pt idx="8">
                  <c:v>148296.404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1095516"/>
        <c:axId val="9859645"/>
      </c:lineChart>
      <c:catAx>
        <c:axId val="109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59645"/>
        <c:crosses val="autoZero"/>
        <c:auto val="1"/>
        <c:lblOffset val="100"/>
        <c:tickLblSkip val="1"/>
        <c:noMultiLvlLbl val="0"/>
      </c:catAx>
      <c:valAx>
        <c:axId val="985964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551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328456.523</c:v>
                </c:pt>
                <c:pt idx="6">
                  <c:v>322094.683</c:v>
                </c:pt>
                <c:pt idx="7">
                  <c:v>315696.969</c:v>
                </c:pt>
                <c:pt idx="8">
                  <c:v>327501.768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1627942"/>
        <c:axId val="60433751"/>
      </c:lineChart>
      <c:catAx>
        <c:axId val="2162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433751"/>
        <c:crosses val="autoZero"/>
        <c:auto val="1"/>
        <c:lblOffset val="100"/>
        <c:tickLblSkip val="1"/>
        <c:noMultiLvlLbl val="0"/>
      </c:catAx>
      <c:valAx>
        <c:axId val="6043375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279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646293.642</c:v>
                </c:pt>
                <c:pt idx="4">
                  <c:v>681685.922</c:v>
                </c:pt>
                <c:pt idx="5">
                  <c:v>637360.066</c:v>
                </c:pt>
                <c:pt idx="6">
                  <c:v>583067.901</c:v>
                </c:pt>
                <c:pt idx="7">
                  <c:v>616674.08</c:v>
                </c:pt>
                <c:pt idx="8">
                  <c:v>698159.692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7032848"/>
        <c:axId val="63295633"/>
      </c:lineChart>
      <c:catAx>
        <c:axId val="70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95633"/>
        <c:crosses val="autoZero"/>
        <c:auto val="1"/>
        <c:lblOffset val="100"/>
        <c:tickLblSkip val="1"/>
        <c:noMultiLvlLbl val="0"/>
      </c:catAx>
      <c:valAx>
        <c:axId val="63295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103620.022</c:v>
                </c:pt>
                <c:pt idx="2">
                  <c:v>150371.73</c:v>
                </c:pt>
                <c:pt idx="3">
                  <c:v>122777.81</c:v>
                </c:pt>
                <c:pt idx="4">
                  <c:v>128241.997</c:v>
                </c:pt>
                <c:pt idx="5">
                  <c:v>139888.927</c:v>
                </c:pt>
                <c:pt idx="6">
                  <c:v>162079.552</c:v>
                </c:pt>
                <c:pt idx="7">
                  <c:v>138310.663</c:v>
                </c:pt>
                <c:pt idx="8">
                  <c:v>147734.555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32789786"/>
        <c:axId val="26672619"/>
      </c:lineChart>
      <c:catAx>
        <c:axId val="327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72619"/>
        <c:crosses val="autoZero"/>
        <c:auto val="1"/>
        <c:lblOffset val="100"/>
        <c:tickLblSkip val="1"/>
        <c:noMultiLvlLbl val="0"/>
      </c:catAx>
      <c:valAx>
        <c:axId val="266726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7897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164911.499</c:v>
                </c:pt>
                <c:pt idx="7">
                  <c:v>162100.056</c:v>
                </c:pt>
                <c:pt idx="8">
                  <c:v>168925.175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8726980"/>
        <c:axId val="12998501"/>
      </c:lineChart>
      <c:catAx>
        <c:axId val="38726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98501"/>
        <c:crosses val="autoZero"/>
        <c:auto val="1"/>
        <c:lblOffset val="100"/>
        <c:tickLblSkip val="1"/>
        <c:noMultiLvlLbl val="0"/>
      </c:catAx>
      <c:valAx>
        <c:axId val="129985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7269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</c:numCache>
            </c:numRef>
          </c:val>
          <c:smooth val="0"/>
        </c:ser>
        <c:marker val="1"/>
        <c:axId val="6253434"/>
        <c:axId val="56280907"/>
      </c:line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34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1482582.889</c:v>
                </c:pt>
                <c:pt idx="4">
                  <c:v>1482533.271</c:v>
                </c:pt>
                <c:pt idx="5">
                  <c:v>1387560.493</c:v>
                </c:pt>
                <c:pt idx="6">
                  <c:v>1296676.452</c:v>
                </c:pt>
                <c:pt idx="7">
                  <c:v>1454104.599</c:v>
                </c:pt>
                <c:pt idx="8">
                  <c:v>1488784.873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9877646"/>
        <c:axId val="46245631"/>
      </c:lineChart>
      <c:catAx>
        <c:axId val="4987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245631"/>
        <c:crosses val="autoZero"/>
        <c:auto val="1"/>
        <c:lblOffset val="100"/>
        <c:tickLblSkip val="1"/>
        <c:noMultiLvlLbl val="0"/>
      </c:catAx>
      <c:valAx>
        <c:axId val="4624563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6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418186.358</c:v>
                </c:pt>
                <c:pt idx="2">
                  <c:v>465196.579</c:v>
                </c:pt>
                <c:pt idx="3">
                  <c:v>450216</c:v>
                </c:pt>
                <c:pt idx="4">
                  <c:v>482273.085</c:v>
                </c:pt>
                <c:pt idx="5">
                  <c:v>471874.788</c:v>
                </c:pt>
                <c:pt idx="6">
                  <c:v>435274.566</c:v>
                </c:pt>
                <c:pt idx="7">
                  <c:v>410698.043</c:v>
                </c:pt>
                <c:pt idx="8">
                  <c:v>419136.33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13557496"/>
        <c:axId val="54908601"/>
      </c:lineChart>
      <c:catAx>
        <c:axId val="13557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08601"/>
        <c:crosses val="autoZero"/>
        <c:auto val="1"/>
        <c:lblOffset val="100"/>
        <c:tickLblSkip val="1"/>
        <c:noMultiLvlLbl val="0"/>
      </c:catAx>
      <c:valAx>
        <c:axId val="5490860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5749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1656312.269</c:v>
                </c:pt>
                <c:pt idx="5">
                  <c:v>1606361.81</c:v>
                </c:pt>
                <c:pt idx="6">
                  <c:v>1452744.161</c:v>
                </c:pt>
                <c:pt idx="7">
                  <c:v>1071969.549</c:v>
                </c:pt>
                <c:pt idx="8">
                  <c:v>1503171.388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24415362"/>
        <c:axId val="18411667"/>
      </c:lineChart>
      <c:catAx>
        <c:axId val="24415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11667"/>
        <c:crosses val="autoZero"/>
        <c:auto val="1"/>
        <c:lblOffset val="100"/>
        <c:tickLblSkip val="1"/>
        <c:noMultiLvlLbl val="0"/>
      </c:catAx>
      <c:valAx>
        <c:axId val="1841166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1536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1131569.245</c:v>
                </c:pt>
                <c:pt idx="3">
                  <c:v>1053263.944</c:v>
                </c:pt>
                <c:pt idx="4">
                  <c:v>1050896.084</c:v>
                </c:pt>
                <c:pt idx="5">
                  <c:v>959255.055</c:v>
                </c:pt>
                <c:pt idx="6">
                  <c:v>868422.069</c:v>
                </c:pt>
                <c:pt idx="7">
                  <c:v>957671.902</c:v>
                </c:pt>
                <c:pt idx="8">
                  <c:v>983597.588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1487276"/>
        <c:axId val="14950029"/>
      </c:line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727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1478470.71</c:v>
                </c:pt>
                <c:pt idx="3">
                  <c:v>1218777.626</c:v>
                </c:pt>
                <c:pt idx="4">
                  <c:v>1291919.14</c:v>
                </c:pt>
                <c:pt idx="5">
                  <c:v>1403930.456</c:v>
                </c:pt>
                <c:pt idx="6">
                  <c:v>1411268.456</c:v>
                </c:pt>
                <c:pt idx="7">
                  <c:v>1310042.489</c:v>
                </c:pt>
                <c:pt idx="8">
                  <c:v>1373867.431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32534"/>
        <c:axId val="2992807"/>
      </c:lineChart>
      <c:cat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5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576925.964</c:v>
                </c:pt>
                <c:pt idx="3">
                  <c:v>513522.485</c:v>
                </c:pt>
                <c:pt idx="4">
                  <c:v>571028.433</c:v>
                </c:pt>
                <c:pt idx="5">
                  <c:v>562648</c:v>
                </c:pt>
                <c:pt idx="6">
                  <c:v>515107.732</c:v>
                </c:pt>
                <c:pt idx="7">
                  <c:v>495282.049</c:v>
                </c:pt>
                <c:pt idx="8">
                  <c:v>518470.84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6935264"/>
        <c:axId val="41090785"/>
      </c:line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52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280029.087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257785.496</c:v>
                </c:pt>
                <c:pt idx="7">
                  <c:v>256245.918</c:v>
                </c:pt>
                <c:pt idx="8">
                  <c:v>250721.227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34272746"/>
        <c:axId val="40019259"/>
      </c:line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0019259"/>
        <c:crosses val="autoZero"/>
        <c:auto val="1"/>
        <c:lblOffset val="100"/>
        <c:tickLblSkip val="1"/>
        <c:noMultiLvlLbl val="0"/>
      </c:catAx>
      <c:valAx>
        <c:axId val="400192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7274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135728.993</c:v>
                </c:pt>
                <c:pt idx="3">
                  <c:v>153239.036</c:v>
                </c:pt>
                <c:pt idx="4">
                  <c:v>153409.963</c:v>
                </c:pt>
                <c:pt idx="5">
                  <c:v>167082.91</c:v>
                </c:pt>
                <c:pt idx="6">
                  <c:v>135409.988</c:v>
                </c:pt>
                <c:pt idx="7">
                  <c:v>160303.894</c:v>
                </c:pt>
                <c:pt idx="8">
                  <c:v>180490.127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24629012"/>
        <c:axId val="20334517"/>
      </c:lineChart>
      <c:catAx>
        <c:axId val="2462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34517"/>
        <c:crosses val="autoZero"/>
        <c:auto val="1"/>
        <c:lblOffset val="100"/>
        <c:tickLblSkip val="1"/>
        <c:noMultiLvlLbl val="0"/>
      </c:catAx>
      <c:valAx>
        <c:axId val="20334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290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1482176.99</c:v>
                </c:pt>
                <c:pt idx="6">
                  <c:v>1251168.992</c:v>
                </c:pt>
                <c:pt idx="7">
                  <c:v>1280685.506</c:v>
                </c:pt>
                <c:pt idx="8">
                  <c:v>1223221.383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8792926"/>
        <c:axId val="36483151"/>
      </c:lineChart>
      <c:catAx>
        <c:axId val="4879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83151"/>
        <c:crosses val="autoZero"/>
        <c:auto val="1"/>
        <c:lblOffset val="100"/>
        <c:tickLblSkip val="1"/>
        <c:noMultiLvlLbl val="0"/>
      </c:catAx>
      <c:valAx>
        <c:axId val="3648315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9292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365128.721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9912904"/>
        <c:axId val="2345225"/>
      </c:lineChart>
      <c:catAx>
        <c:axId val="599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1290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İHR'!$C$72:$K$72</c:f>
              <c:numCache>
                <c:ptCount val="9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36766116"/>
        <c:axId val="62459589"/>
      </c:line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59589"/>
        <c:crosses val="autoZero"/>
        <c:auto val="1"/>
        <c:lblOffset val="100"/>
        <c:tickLblSkip val="1"/>
        <c:noMultiLvlLbl val="0"/>
      </c:catAx>
      <c:valAx>
        <c:axId val="62459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61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16922.185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1107026"/>
        <c:axId val="55745507"/>
      </c:lineChart>
      <c:catAx>
        <c:axId val="2110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45507"/>
        <c:crosses val="autoZero"/>
        <c:auto val="1"/>
        <c:lblOffset val="100"/>
        <c:tickLblSkip val="1"/>
        <c:noMultiLvlLbl val="0"/>
      </c:catAx>
      <c:valAx>
        <c:axId val="5574550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0702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94700.625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31947516"/>
        <c:axId val="19092189"/>
      </c:line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92189"/>
        <c:crosses val="autoZero"/>
        <c:auto val="1"/>
        <c:lblOffset val="100"/>
        <c:tickLblSkip val="1"/>
        <c:noMultiLvlLbl val="0"/>
      </c:catAx>
      <c:valAx>
        <c:axId val="19092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475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304789.956</c:v>
                </c:pt>
                <c:pt idx="7">
                  <c:v>306867.007</c:v>
                </c:pt>
                <c:pt idx="8">
                  <c:v>331055.426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7611974"/>
        <c:axId val="2963447"/>
      </c:line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3447"/>
        <c:crosses val="autoZero"/>
        <c:auto val="1"/>
        <c:lblOffset val="100"/>
        <c:tickLblSkip val="1"/>
        <c:noMultiLvlLbl val="0"/>
      </c:catAx>
      <c:valAx>
        <c:axId val="296344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1197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1657376.859</c:v>
                </c:pt>
                <c:pt idx="3">
                  <c:v>1492003.654</c:v>
                </c:pt>
                <c:pt idx="4">
                  <c:v>1537718.248</c:v>
                </c:pt>
                <c:pt idx="5">
                  <c:v>1522561.822</c:v>
                </c:pt>
                <c:pt idx="6">
                  <c:v>1419154.971</c:v>
                </c:pt>
                <c:pt idx="7">
                  <c:v>1349912.953</c:v>
                </c:pt>
                <c:pt idx="8">
                  <c:v>1638179.058</c:v>
                </c:pt>
              </c:numCache>
            </c:numRef>
          </c:val>
          <c:smooth val="0"/>
        </c:ser>
        <c:marker val="1"/>
        <c:axId val="25265390"/>
        <c:axId val="26061919"/>
      </c:lineChart>
      <c:catAx>
        <c:axId val="2526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61919"/>
        <c:crosses val="autoZero"/>
        <c:auto val="1"/>
        <c:lblOffset val="100"/>
        <c:tickLblSkip val="1"/>
        <c:noMultiLvlLbl val="0"/>
      </c:catAx>
      <c:valAx>
        <c:axId val="260619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653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marker val="1"/>
        <c:axId val="33230680"/>
        <c:axId val="30640665"/>
      </c:line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06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111463857.45299998</c:v>
                </c:pt>
              </c:numCache>
            </c:numRef>
          </c:val>
        </c:ser>
        <c:axId val="7330530"/>
        <c:axId val="65974771"/>
      </c:barChart>
      <c:catAx>
        <c:axId val="73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733053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466191.585</c:v>
                </c:pt>
                <c:pt idx="6">
                  <c:v>452145.524</c:v>
                </c:pt>
                <c:pt idx="7">
                  <c:v>437639.636</c:v>
                </c:pt>
                <c:pt idx="8">
                  <c:v>502892.26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6902028"/>
        <c:axId val="42356205"/>
      </c:lineChart>
      <c:catAx>
        <c:axId val="5690202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56205"/>
        <c:crosses val="autoZero"/>
        <c:auto val="1"/>
        <c:lblOffset val="100"/>
        <c:tickLblSkip val="1"/>
        <c:noMultiLvlLbl val="0"/>
      </c:catAx>
      <c:valAx>
        <c:axId val="4235620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020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115484.754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5661526"/>
        <c:axId val="8300551"/>
      </c:lineChart>
      <c:catAx>
        <c:axId val="45661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00551"/>
        <c:crosses val="autoZero"/>
        <c:auto val="1"/>
        <c:lblOffset val="100"/>
        <c:tickLblSkip val="1"/>
        <c:noMultiLvlLbl val="0"/>
      </c:catAx>
      <c:valAx>
        <c:axId val="83005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615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120125.71</c:v>
                </c:pt>
                <c:pt idx="8">
                  <c:v>113858.208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7596096"/>
        <c:axId val="1256001"/>
      </c:lineChart>
      <c:catAx>
        <c:axId val="759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256001"/>
        <c:crosses val="autoZero"/>
        <c:auto val="1"/>
        <c:lblOffset val="100"/>
        <c:tickLblSkip val="1"/>
        <c:noMultiLvlLbl val="0"/>
      </c:catAx>
      <c:valAx>
        <c:axId val="12560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5960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7" sqref="A7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155</v>
      </c>
      <c r="E7" s="142" t="s">
        <v>156</v>
      </c>
      <c r="F7" s="153">
        <v>2011</v>
      </c>
      <c r="G7" s="154">
        <v>2012</v>
      </c>
      <c r="H7" s="143" t="s">
        <v>155</v>
      </c>
      <c r="I7" s="142" t="s">
        <v>156</v>
      </c>
      <c r="J7" s="153" t="s">
        <v>130</v>
      </c>
      <c r="K7" s="154" t="s">
        <v>161</v>
      </c>
      <c r="L7" s="141" t="s">
        <v>162</v>
      </c>
      <c r="M7" s="142" t="s">
        <v>163</v>
      </c>
    </row>
    <row r="8" spans="1:13" ht="17.25" thickTop="1">
      <c r="A8" s="151" t="s">
        <v>2</v>
      </c>
      <c r="B8" s="155">
        <v>1476007.55682</v>
      </c>
      <c r="C8" s="155">
        <v>1638179.05762</v>
      </c>
      <c r="D8" s="140">
        <f aca="true" t="shared" si="0" ref="D8:D43">(C8-B8)/B8*100</f>
        <v>10.98717279939895</v>
      </c>
      <c r="E8" s="140">
        <f aca="true" t="shared" si="1" ref="E8:E43">C8/C$45*100</f>
        <v>14.359221549921514</v>
      </c>
      <c r="F8" s="155">
        <v>12538906.410999998</v>
      </c>
      <c r="G8" s="155">
        <v>13659748.654</v>
      </c>
      <c r="H8" s="139">
        <f aca="true" t="shared" si="2" ref="H8:H45">(G8-F8)/F8*100</f>
        <v>8.9389154545146</v>
      </c>
      <c r="I8" s="139">
        <f aca="true" t="shared" si="3" ref="I8:I45">G8/G$45*100</f>
        <v>12.254868049726152</v>
      </c>
      <c r="J8" s="155">
        <v>17144056.603</v>
      </c>
      <c r="K8" s="155">
        <v>18993107.878999997</v>
      </c>
      <c r="L8" s="140">
        <f aca="true" t="shared" si="4" ref="L8:L38">(K8-J8)/J8*100</f>
        <v>10.78537780653638</v>
      </c>
      <c r="M8" s="140">
        <f aca="true" t="shared" si="5" ref="M8:M45">K8/K$45*100</f>
        <v>12.926893309383525</v>
      </c>
    </row>
    <row r="9" spans="1:13" ht="15.75">
      <c r="A9" s="150" t="s">
        <v>73</v>
      </c>
      <c r="B9" s="155">
        <v>1080742.98047</v>
      </c>
      <c r="C9" s="155">
        <v>1162380.88491</v>
      </c>
      <c r="D9" s="139">
        <f t="shared" si="0"/>
        <v>7.553868580714424</v>
      </c>
      <c r="E9" s="139">
        <f t="shared" si="1"/>
        <v>10.188681496188561</v>
      </c>
      <c r="F9" s="155">
        <v>9050723.809999999</v>
      </c>
      <c r="G9" s="155">
        <v>9651822.131000001</v>
      </c>
      <c r="H9" s="139">
        <f t="shared" si="2"/>
        <v>6.641439222085846</v>
      </c>
      <c r="I9" s="139">
        <f t="shared" si="3"/>
        <v>8.65914956789451</v>
      </c>
      <c r="J9" s="155">
        <v>12508788.057999998</v>
      </c>
      <c r="K9" s="155">
        <v>13664444.963</v>
      </c>
      <c r="L9" s="139">
        <f t="shared" si="4"/>
        <v>9.238759979316306</v>
      </c>
      <c r="M9" s="139">
        <f t="shared" si="5"/>
        <v>9.300153681744069</v>
      </c>
    </row>
    <row r="10" spans="1:13" ht="14.25">
      <c r="A10" s="149" t="s">
        <v>143</v>
      </c>
      <c r="B10" s="156">
        <v>453971.00009</v>
      </c>
      <c r="C10" s="156">
        <v>502892.25977</v>
      </c>
      <c r="D10" s="134">
        <f t="shared" si="0"/>
        <v>10.776296210617275</v>
      </c>
      <c r="E10" s="134">
        <f t="shared" si="1"/>
        <v>4.4080293544157625</v>
      </c>
      <c r="F10" s="156">
        <v>3922603.425</v>
      </c>
      <c r="G10" s="156">
        <v>4306505.532</v>
      </c>
      <c r="H10" s="134">
        <f t="shared" si="2"/>
        <v>9.786921220566667</v>
      </c>
      <c r="I10" s="134">
        <f t="shared" si="3"/>
        <v>3.8635891762636034</v>
      </c>
      <c r="J10" s="156">
        <v>5073705.626</v>
      </c>
      <c r="K10" s="156">
        <v>5841830.24</v>
      </c>
      <c r="L10" s="134">
        <f t="shared" si="4"/>
        <v>15.139321644199782</v>
      </c>
      <c r="M10" s="134">
        <f t="shared" si="5"/>
        <v>3.9760062821265025</v>
      </c>
    </row>
    <row r="11" spans="1:13" ht="14.25">
      <c r="A11" s="149" t="s">
        <v>4</v>
      </c>
      <c r="B11" s="156">
        <v>118759.47134</v>
      </c>
      <c r="C11" s="156">
        <v>115484.75372</v>
      </c>
      <c r="D11" s="134">
        <f t="shared" si="0"/>
        <v>-2.7574370136969746</v>
      </c>
      <c r="E11" s="134">
        <f t="shared" si="1"/>
        <v>1.012264902661369</v>
      </c>
      <c r="F11" s="156">
        <v>1515225.823</v>
      </c>
      <c r="G11" s="156">
        <v>1415447.4349999998</v>
      </c>
      <c r="H11" s="134">
        <f t="shared" si="2"/>
        <v>-6.585050656175377</v>
      </c>
      <c r="I11" s="134">
        <f t="shared" si="3"/>
        <v>1.2698712096850222</v>
      </c>
      <c r="J11" s="156">
        <v>2253592.09</v>
      </c>
      <c r="K11" s="156">
        <v>2236003.599</v>
      </c>
      <c r="L11" s="134">
        <f t="shared" si="4"/>
        <v>-0.7804647113400155</v>
      </c>
      <c r="M11" s="134">
        <f t="shared" si="5"/>
        <v>1.521845721501395</v>
      </c>
    </row>
    <row r="12" spans="1:13" ht="14.25">
      <c r="A12" s="149" t="s">
        <v>5</v>
      </c>
      <c r="B12" s="156">
        <v>115380.08324</v>
      </c>
      <c r="C12" s="156">
        <v>113858.20759</v>
      </c>
      <c r="D12" s="134">
        <f t="shared" si="0"/>
        <v>-1.31901070554298</v>
      </c>
      <c r="E12" s="134">
        <f t="shared" si="1"/>
        <v>0.9980076478556766</v>
      </c>
      <c r="F12" s="156">
        <v>822935.8589999998</v>
      </c>
      <c r="G12" s="156">
        <v>908698.3979999999</v>
      </c>
      <c r="H12" s="134">
        <f t="shared" si="2"/>
        <v>10.421533836697245</v>
      </c>
      <c r="I12" s="134">
        <f t="shared" si="3"/>
        <v>0.8152404005784233</v>
      </c>
      <c r="J12" s="156">
        <v>1158183.8050000002</v>
      </c>
      <c r="K12" s="156">
        <v>1290152.4300000002</v>
      </c>
      <c r="L12" s="134">
        <f t="shared" si="4"/>
        <v>11.394445720124708</v>
      </c>
      <c r="M12" s="134">
        <f t="shared" si="5"/>
        <v>0.8780902484048857</v>
      </c>
    </row>
    <row r="13" spans="1:13" ht="14.25">
      <c r="A13" s="149" t="s">
        <v>6</v>
      </c>
      <c r="B13" s="156">
        <v>153054.36229</v>
      </c>
      <c r="C13" s="156">
        <v>164629.66598</v>
      </c>
      <c r="D13" s="134">
        <f t="shared" si="0"/>
        <v>7.562870810612818</v>
      </c>
      <c r="E13" s="134">
        <f t="shared" si="1"/>
        <v>1.4430375217534679</v>
      </c>
      <c r="F13" s="156">
        <v>928339.195</v>
      </c>
      <c r="G13" s="156">
        <v>915721.899</v>
      </c>
      <c r="H13" s="134">
        <f t="shared" si="2"/>
        <v>-1.359125637262356</v>
      </c>
      <c r="I13" s="134">
        <f t="shared" si="3"/>
        <v>0.8215415471208903</v>
      </c>
      <c r="J13" s="156">
        <v>1376414.304</v>
      </c>
      <c r="K13" s="156">
        <v>1358638.087</v>
      </c>
      <c r="L13" s="134">
        <f t="shared" si="4"/>
        <v>-1.2914873776260862</v>
      </c>
      <c r="M13" s="134">
        <f t="shared" si="5"/>
        <v>0.924702250342751</v>
      </c>
    </row>
    <row r="14" spans="1:13" ht="14.25">
      <c r="A14" s="149" t="s">
        <v>7</v>
      </c>
      <c r="B14" s="156">
        <v>163443.42585</v>
      </c>
      <c r="C14" s="156">
        <v>191743.98136</v>
      </c>
      <c r="D14" s="134">
        <f t="shared" si="0"/>
        <v>17.315199655673396</v>
      </c>
      <c r="E14" s="134">
        <f t="shared" si="1"/>
        <v>1.680704130849003</v>
      </c>
      <c r="F14" s="156">
        <v>1144742.1060000001</v>
      </c>
      <c r="G14" s="156">
        <v>1245151.061</v>
      </c>
      <c r="H14" s="134">
        <f t="shared" si="2"/>
        <v>8.77131665496716</v>
      </c>
      <c r="I14" s="134">
        <f t="shared" si="3"/>
        <v>1.117089511750508</v>
      </c>
      <c r="J14" s="156">
        <v>1706264.353</v>
      </c>
      <c r="K14" s="156">
        <v>1860070.116</v>
      </c>
      <c r="L14" s="134">
        <f t="shared" si="4"/>
        <v>9.014181344735626</v>
      </c>
      <c r="M14" s="134">
        <f t="shared" si="5"/>
        <v>1.2659817493107728</v>
      </c>
    </row>
    <row r="15" spans="1:13" ht="14.25">
      <c r="A15" s="149" t="s">
        <v>8</v>
      </c>
      <c r="B15" s="156">
        <v>13679.12887</v>
      </c>
      <c r="C15" s="156">
        <v>17026.96374</v>
      </c>
      <c r="D15" s="134">
        <f t="shared" si="0"/>
        <v>24.474035604286247</v>
      </c>
      <c r="E15" s="134">
        <f t="shared" si="1"/>
        <v>0.1492473875354926</v>
      </c>
      <c r="F15" s="156">
        <v>135082.40399999998</v>
      </c>
      <c r="G15" s="156">
        <v>139351.92</v>
      </c>
      <c r="H15" s="134">
        <f t="shared" si="2"/>
        <v>3.160675168321726</v>
      </c>
      <c r="I15" s="134">
        <f t="shared" si="3"/>
        <v>0.12501982542525888</v>
      </c>
      <c r="J15" s="156">
        <v>178450.64300000004</v>
      </c>
      <c r="K15" s="156">
        <v>185194.09</v>
      </c>
      <c r="L15" s="134">
        <f t="shared" si="4"/>
        <v>3.7788863557078667</v>
      </c>
      <c r="M15" s="134">
        <f t="shared" si="5"/>
        <v>0.12604489261103569</v>
      </c>
    </row>
    <row r="16" spans="1:13" ht="14.25">
      <c r="A16" s="149" t="s">
        <v>142</v>
      </c>
      <c r="B16" s="156">
        <v>54636.26873</v>
      </c>
      <c r="C16" s="156">
        <v>50528.89884</v>
      </c>
      <c r="D16" s="134">
        <f t="shared" si="0"/>
        <v>-7.517661775729394</v>
      </c>
      <c r="E16" s="134">
        <f t="shared" si="1"/>
        <v>0.4429037532510293</v>
      </c>
      <c r="F16" s="156">
        <v>519727.385</v>
      </c>
      <c r="G16" s="156">
        <v>665816.519</v>
      </c>
      <c r="H16" s="134">
        <f t="shared" si="2"/>
        <v>28.108800539729106</v>
      </c>
      <c r="I16" s="134">
        <f t="shared" si="3"/>
        <v>0.5973384864064561</v>
      </c>
      <c r="J16" s="156">
        <v>687665.3489999999</v>
      </c>
      <c r="K16" s="156">
        <v>823210.676</v>
      </c>
      <c r="L16" s="134">
        <f t="shared" si="4"/>
        <v>19.710943294890384</v>
      </c>
      <c r="M16" s="134">
        <f t="shared" si="5"/>
        <v>0.5602851648920227</v>
      </c>
    </row>
    <row r="17" spans="1:13" ht="14.25">
      <c r="A17" s="149" t="s">
        <v>145</v>
      </c>
      <c r="B17" s="156">
        <v>7819.24006</v>
      </c>
      <c r="C17" s="156">
        <v>6216.15391</v>
      </c>
      <c r="D17" s="134">
        <f t="shared" si="0"/>
        <v>-20.501815236505223</v>
      </c>
      <c r="E17" s="134">
        <f t="shared" si="1"/>
        <v>0.054486797866760334</v>
      </c>
      <c r="F17" s="156">
        <v>62067.613</v>
      </c>
      <c r="G17" s="156">
        <v>55129.369000000006</v>
      </c>
      <c r="H17" s="134">
        <f t="shared" si="2"/>
        <v>-11.178525586282804</v>
      </c>
      <c r="I17" s="134">
        <f t="shared" si="3"/>
        <v>0.049459412458649155</v>
      </c>
      <c r="J17" s="156">
        <v>74511.88600000001</v>
      </c>
      <c r="K17" s="156">
        <v>69346.72499999999</v>
      </c>
      <c r="L17" s="134">
        <f t="shared" si="4"/>
        <v>-6.9319960576491395</v>
      </c>
      <c r="M17" s="134">
        <f t="shared" si="5"/>
        <v>0.04719805316439646</v>
      </c>
    </row>
    <row r="18" spans="1:13" ht="15.75">
      <c r="A18" s="150" t="s">
        <v>74</v>
      </c>
      <c r="B18" s="155">
        <v>124199.5838</v>
      </c>
      <c r="C18" s="155">
        <v>148296.40448</v>
      </c>
      <c r="D18" s="139">
        <f t="shared" si="0"/>
        <v>19.40169197249758</v>
      </c>
      <c r="E18" s="139">
        <f t="shared" si="1"/>
        <v>1.2998706808514482</v>
      </c>
      <c r="F18" s="155">
        <v>1011985.7390000001</v>
      </c>
      <c r="G18" s="155">
        <v>1186740.347</v>
      </c>
      <c r="H18" s="139">
        <f t="shared" si="2"/>
        <v>17.268485242952618</v>
      </c>
      <c r="I18" s="139">
        <f t="shared" si="3"/>
        <v>1.0646862347289594</v>
      </c>
      <c r="J18" s="155">
        <v>1310087.6500000001</v>
      </c>
      <c r="K18" s="155">
        <v>1593352.259</v>
      </c>
      <c r="L18" s="139">
        <f t="shared" si="4"/>
        <v>21.621805915046973</v>
      </c>
      <c r="M18" s="139">
        <f t="shared" si="5"/>
        <v>1.084450990726573</v>
      </c>
    </row>
    <row r="19" spans="1:13" ht="14.25">
      <c r="A19" s="149" t="s">
        <v>108</v>
      </c>
      <c r="B19" s="156">
        <v>124199.5838</v>
      </c>
      <c r="C19" s="156">
        <v>148296.40448</v>
      </c>
      <c r="D19" s="134">
        <f t="shared" si="0"/>
        <v>19.40169197249758</v>
      </c>
      <c r="E19" s="134">
        <f t="shared" si="1"/>
        <v>1.2998706808514482</v>
      </c>
      <c r="F19" s="156">
        <v>1011985.7390000001</v>
      </c>
      <c r="G19" s="156">
        <v>1186740.347</v>
      </c>
      <c r="H19" s="134">
        <f t="shared" si="2"/>
        <v>17.268485242952618</v>
      </c>
      <c r="I19" s="134">
        <f t="shared" si="3"/>
        <v>1.0646862347289594</v>
      </c>
      <c r="J19" s="156">
        <v>1310087.6500000001</v>
      </c>
      <c r="K19" s="156">
        <v>1593352.259</v>
      </c>
      <c r="L19" s="134">
        <f t="shared" si="4"/>
        <v>21.621805915046973</v>
      </c>
      <c r="M19" s="134">
        <f t="shared" si="5"/>
        <v>1.084450990726573</v>
      </c>
    </row>
    <row r="20" spans="1:13" ht="15.75">
      <c r="A20" s="150" t="s">
        <v>75</v>
      </c>
      <c r="B20" s="155">
        <v>271064.99255</v>
      </c>
      <c r="C20" s="155">
        <v>327501.76823</v>
      </c>
      <c r="D20" s="139">
        <f t="shared" si="0"/>
        <v>20.820385232737042</v>
      </c>
      <c r="E20" s="139">
        <f t="shared" si="1"/>
        <v>2.870669372881503</v>
      </c>
      <c r="F20" s="155">
        <v>2476196.863</v>
      </c>
      <c r="G20" s="155">
        <v>2821186.1730000004</v>
      </c>
      <c r="H20" s="139">
        <f t="shared" si="2"/>
        <v>13.932224660927556</v>
      </c>
      <c r="I20" s="139">
        <f t="shared" si="3"/>
        <v>2.5310322444112305</v>
      </c>
      <c r="J20" s="155">
        <v>3325180.8959999997</v>
      </c>
      <c r="K20" s="155">
        <v>3735312.657</v>
      </c>
      <c r="L20" s="139">
        <f t="shared" si="4"/>
        <v>12.334118769098103</v>
      </c>
      <c r="M20" s="139">
        <f t="shared" si="5"/>
        <v>2.54228999813227</v>
      </c>
    </row>
    <row r="21" spans="1:13" ht="14.25">
      <c r="A21" s="149" t="s">
        <v>9</v>
      </c>
      <c r="B21" s="156">
        <v>271064.99255</v>
      </c>
      <c r="C21" s="156">
        <v>327501.76823</v>
      </c>
      <c r="D21" s="134">
        <f t="shared" si="0"/>
        <v>20.820385232737042</v>
      </c>
      <c r="E21" s="134">
        <f t="shared" si="1"/>
        <v>2.870669372881503</v>
      </c>
      <c r="F21" s="156">
        <v>2476196.863</v>
      </c>
      <c r="G21" s="156">
        <v>2821186.1730000004</v>
      </c>
      <c r="H21" s="134">
        <f t="shared" si="2"/>
        <v>13.932224660927556</v>
      </c>
      <c r="I21" s="134">
        <f t="shared" si="3"/>
        <v>2.5310322444112305</v>
      </c>
      <c r="J21" s="156">
        <v>3325180.8959999997</v>
      </c>
      <c r="K21" s="156">
        <v>3735312.657</v>
      </c>
      <c r="L21" s="134">
        <f t="shared" si="4"/>
        <v>12.334118769098103</v>
      </c>
      <c r="M21" s="134">
        <f t="shared" si="5"/>
        <v>2.54228999813227</v>
      </c>
    </row>
    <row r="22" spans="1:13" ht="16.5">
      <c r="A22" s="148" t="s">
        <v>10</v>
      </c>
      <c r="B22" s="155">
        <v>8825726.97692</v>
      </c>
      <c r="C22" s="155">
        <v>9405242.02426</v>
      </c>
      <c r="D22" s="140">
        <f t="shared" si="0"/>
        <v>6.5662018421313</v>
      </c>
      <c r="E22" s="140">
        <f t="shared" si="1"/>
        <v>82.44028839752688</v>
      </c>
      <c r="F22" s="155">
        <v>83281946.135</v>
      </c>
      <c r="G22" s="155">
        <v>84936040.43400002</v>
      </c>
      <c r="H22" s="139">
        <f t="shared" si="2"/>
        <v>1.9861379035484155</v>
      </c>
      <c r="I22" s="139">
        <f t="shared" si="3"/>
        <v>76.20052129437049</v>
      </c>
      <c r="J22" s="155">
        <v>109441150.46200001</v>
      </c>
      <c r="K22" s="155">
        <v>113108060.506</v>
      </c>
      <c r="L22" s="140">
        <f t="shared" si="4"/>
        <v>3.350577025662028</v>
      </c>
      <c r="M22" s="140">
        <f t="shared" si="5"/>
        <v>76.98244225785659</v>
      </c>
    </row>
    <row r="23" spans="1:13" ht="15.75">
      <c r="A23" s="150" t="s">
        <v>76</v>
      </c>
      <c r="B23" s="155">
        <v>871092.36132</v>
      </c>
      <c r="C23" s="155">
        <v>1014819.42226</v>
      </c>
      <c r="D23" s="139">
        <f t="shared" si="0"/>
        <v>16.499635092908495</v>
      </c>
      <c r="E23" s="139">
        <f t="shared" si="1"/>
        <v>8.895252841630995</v>
      </c>
      <c r="F23" s="155">
        <v>8180865.172</v>
      </c>
      <c r="G23" s="155">
        <v>8428965.711</v>
      </c>
      <c r="H23" s="139">
        <f t="shared" si="2"/>
        <v>3.0326931661110006</v>
      </c>
      <c r="I23" s="139">
        <f t="shared" si="3"/>
        <v>7.562061733377718</v>
      </c>
      <c r="J23" s="155">
        <v>10879379.643999998</v>
      </c>
      <c r="K23" s="155">
        <v>11302310.856</v>
      </c>
      <c r="L23" s="139">
        <f t="shared" si="4"/>
        <v>3.8874570594955804</v>
      </c>
      <c r="M23" s="139">
        <f t="shared" si="5"/>
        <v>7.692462314002908</v>
      </c>
    </row>
    <row r="24" spans="1:13" ht="14.25">
      <c r="A24" s="149" t="s">
        <v>11</v>
      </c>
      <c r="B24" s="156">
        <v>628030.9794</v>
      </c>
      <c r="C24" s="156">
        <v>698159.69189</v>
      </c>
      <c r="D24" s="134">
        <f t="shared" si="0"/>
        <v>11.166441591304736</v>
      </c>
      <c r="E24" s="134">
        <f t="shared" si="1"/>
        <v>6.1196177831977305</v>
      </c>
      <c r="F24" s="156">
        <v>5963098.4120000005</v>
      </c>
      <c r="G24" s="156">
        <v>5807262.157</v>
      </c>
      <c r="H24" s="134">
        <f t="shared" si="2"/>
        <v>-2.613343671913909</v>
      </c>
      <c r="I24" s="134">
        <f t="shared" si="3"/>
        <v>5.209995679046634</v>
      </c>
      <c r="J24" s="156">
        <v>7810267.852</v>
      </c>
      <c r="K24" s="156">
        <v>7790128.833</v>
      </c>
      <c r="L24" s="134">
        <f t="shared" si="4"/>
        <v>-0.25785311568851327</v>
      </c>
      <c r="M24" s="134">
        <f t="shared" si="5"/>
        <v>5.302037188020512</v>
      </c>
    </row>
    <row r="25" spans="1:13" ht="14.25">
      <c r="A25" s="149" t="s">
        <v>12</v>
      </c>
      <c r="B25" s="156">
        <v>107112.77175</v>
      </c>
      <c r="C25" s="156">
        <v>147734.55513</v>
      </c>
      <c r="D25" s="134">
        <f t="shared" si="0"/>
        <v>37.92431352146388</v>
      </c>
      <c r="E25" s="134">
        <f t="shared" si="1"/>
        <v>1.294945871651378</v>
      </c>
      <c r="F25" s="156">
        <v>1074948.526</v>
      </c>
      <c r="G25" s="156">
        <v>1182846.418</v>
      </c>
      <c r="H25" s="134">
        <f t="shared" si="2"/>
        <v>10.037493832518637</v>
      </c>
      <c r="I25" s="134">
        <f t="shared" si="3"/>
        <v>1.0611927893297257</v>
      </c>
      <c r="J25" s="156">
        <v>1513070.0450000002</v>
      </c>
      <c r="K25" s="156">
        <v>1587493.101</v>
      </c>
      <c r="L25" s="134">
        <f t="shared" si="4"/>
        <v>4.918678830893111</v>
      </c>
      <c r="M25" s="134">
        <f t="shared" si="5"/>
        <v>1.0804631910030444</v>
      </c>
    </row>
    <row r="26" spans="1:13" ht="14.25">
      <c r="A26" s="149" t="s">
        <v>13</v>
      </c>
      <c r="B26" s="156">
        <v>135948.61017</v>
      </c>
      <c r="C26" s="156">
        <v>168925.17524</v>
      </c>
      <c r="D26" s="134">
        <f t="shared" si="0"/>
        <v>24.25664008537029</v>
      </c>
      <c r="E26" s="134">
        <f t="shared" si="1"/>
        <v>1.4806891867818872</v>
      </c>
      <c r="F26" s="156">
        <v>1142818.238</v>
      </c>
      <c r="G26" s="156">
        <v>1438857.138</v>
      </c>
      <c r="H26" s="134">
        <f t="shared" si="2"/>
        <v>25.904285577213564</v>
      </c>
      <c r="I26" s="134">
        <f t="shared" si="3"/>
        <v>1.290873266795661</v>
      </c>
      <c r="J26" s="156">
        <v>1556041.753</v>
      </c>
      <c r="K26" s="156">
        <v>1924691.922</v>
      </c>
      <c r="L26" s="134">
        <f t="shared" si="4"/>
        <v>23.69153451629778</v>
      </c>
      <c r="M26" s="134">
        <f t="shared" si="5"/>
        <v>1.309963976808428</v>
      </c>
    </row>
    <row r="27" spans="1:13" ht="15.75">
      <c r="A27" s="150" t="s">
        <v>77</v>
      </c>
      <c r="B27" s="155">
        <v>1221970.95921</v>
      </c>
      <c r="C27" s="155">
        <v>1488784.87271</v>
      </c>
      <c r="D27" s="139">
        <f t="shared" si="0"/>
        <v>21.834718042112417</v>
      </c>
      <c r="E27" s="139">
        <f t="shared" si="1"/>
        <v>13.049728433516261</v>
      </c>
      <c r="F27" s="155">
        <v>11905516.532</v>
      </c>
      <c r="G27" s="155">
        <v>12926210.070999999</v>
      </c>
      <c r="H27" s="139">
        <f t="shared" si="2"/>
        <v>8.573282278484506</v>
      </c>
      <c r="I27" s="139">
        <f t="shared" si="3"/>
        <v>11.596772591914362</v>
      </c>
      <c r="J27" s="155">
        <v>15478199.523</v>
      </c>
      <c r="K27" s="155">
        <v>16786232.144</v>
      </c>
      <c r="L27" s="139">
        <f t="shared" si="4"/>
        <v>8.450806045343425</v>
      </c>
      <c r="M27" s="139">
        <f t="shared" si="5"/>
        <v>11.424872294436586</v>
      </c>
    </row>
    <row r="28" spans="1:13" ht="15">
      <c r="A28" s="149" t="s">
        <v>14</v>
      </c>
      <c r="B28" s="156">
        <v>1221970.95921</v>
      </c>
      <c r="C28" s="156">
        <v>1488784.87271</v>
      </c>
      <c r="D28" s="134">
        <f t="shared" si="0"/>
        <v>21.834718042112417</v>
      </c>
      <c r="E28" s="134">
        <f t="shared" si="1"/>
        <v>13.049728433516261</v>
      </c>
      <c r="F28" s="156">
        <v>11905516.532</v>
      </c>
      <c r="G28" s="158">
        <v>12926210.070999999</v>
      </c>
      <c r="H28" s="134">
        <f t="shared" si="2"/>
        <v>8.573282278484506</v>
      </c>
      <c r="I28" s="134">
        <f t="shared" si="3"/>
        <v>11.596772591914362</v>
      </c>
      <c r="J28" s="156">
        <v>15478199.523</v>
      </c>
      <c r="K28" s="156">
        <v>16786232.144</v>
      </c>
      <c r="L28" s="134">
        <f t="shared" si="4"/>
        <v>8.450806045343425</v>
      </c>
      <c r="M28" s="134">
        <f t="shared" si="5"/>
        <v>11.424872294436586</v>
      </c>
    </row>
    <row r="29" spans="1:13" ht="15.75">
      <c r="A29" s="150" t="s">
        <v>78</v>
      </c>
      <c r="B29" s="155">
        <v>6732663.65639</v>
      </c>
      <c r="C29" s="155">
        <v>6901637.72929</v>
      </c>
      <c r="D29" s="139">
        <f t="shared" si="0"/>
        <v>2.509765547839687</v>
      </c>
      <c r="E29" s="139">
        <f t="shared" si="1"/>
        <v>60.495307122379636</v>
      </c>
      <c r="F29" s="155">
        <v>63195564.433000006</v>
      </c>
      <c r="G29" s="155">
        <v>63580864.653000005</v>
      </c>
      <c r="H29" s="139">
        <f t="shared" si="2"/>
        <v>0.6096950370757341</v>
      </c>
      <c r="I29" s="139">
        <f t="shared" si="3"/>
        <v>57.04168696997554</v>
      </c>
      <c r="J29" s="155">
        <v>83083571.297</v>
      </c>
      <c r="K29" s="155">
        <v>85019518.506</v>
      </c>
      <c r="L29" s="139">
        <f t="shared" si="4"/>
        <v>2.3301203580663783</v>
      </c>
      <c r="M29" s="139">
        <f t="shared" si="5"/>
        <v>57.86510833002679</v>
      </c>
    </row>
    <row r="30" spans="1:13" ht="14.25">
      <c r="A30" s="149" t="s">
        <v>15</v>
      </c>
      <c r="B30" s="156">
        <v>1102805.12779</v>
      </c>
      <c r="C30" s="156">
        <v>1373867.43118</v>
      </c>
      <c r="D30" s="134">
        <f t="shared" si="0"/>
        <v>24.579347389615748</v>
      </c>
      <c r="E30" s="134">
        <f t="shared" si="1"/>
        <v>12.042436223788727</v>
      </c>
      <c r="F30" s="156">
        <v>12355844.088</v>
      </c>
      <c r="G30" s="156">
        <v>12018977.28</v>
      </c>
      <c r="H30" s="134">
        <f t="shared" si="2"/>
        <v>-2.726376325249728</v>
      </c>
      <c r="I30" s="134">
        <f t="shared" si="3"/>
        <v>10.782847063289495</v>
      </c>
      <c r="J30" s="156">
        <v>16357804.052</v>
      </c>
      <c r="K30" s="156">
        <v>15816870.764999999</v>
      </c>
      <c r="L30" s="134">
        <f t="shared" si="4"/>
        <v>-3.306882056298155</v>
      </c>
      <c r="M30" s="134">
        <f t="shared" si="5"/>
        <v>10.76511554454602</v>
      </c>
    </row>
    <row r="31" spans="1:13" ht="14.25">
      <c r="A31" s="149" t="s">
        <v>119</v>
      </c>
      <c r="B31" s="156">
        <v>1636396.17648</v>
      </c>
      <c r="C31" s="156">
        <v>1503171.38832</v>
      </c>
      <c r="D31" s="134">
        <f t="shared" si="0"/>
        <v>-8.141352936094952</v>
      </c>
      <c r="E31" s="134">
        <f t="shared" si="1"/>
        <v>13.175831354936534</v>
      </c>
      <c r="F31" s="156">
        <v>15018197.056000002</v>
      </c>
      <c r="G31" s="156">
        <v>14048825.589000002</v>
      </c>
      <c r="H31" s="134">
        <f t="shared" si="2"/>
        <v>-6.454646076259342</v>
      </c>
      <c r="I31" s="134">
        <f t="shared" si="3"/>
        <v>12.603929121082006</v>
      </c>
      <c r="J31" s="156">
        <v>19677352.695</v>
      </c>
      <c r="K31" s="156">
        <v>19151692.544</v>
      </c>
      <c r="L31" s="134">
        <f t="shared" si="4"/>
        <v>-2.6713967023296297</v>
      </c>
      <c r="M31" s="134">
        <f t="shared" si="5"/>
        <v>13.034827569432982</v>
      </c>
    </row>
    <row r="32" spans="1:13" ht="14.25">
      <c r="A32" s="149" t="s">
        <v>120</v>
      </c>
      <c r="B32" s="156">
        <v>82931.33887</v>
      </c>
      <c r="C32" s="156">
        <v>16922.18471</v>
      </c>
      <c r="D32" s="134">
        <f t="shared" si="0"/>
        <v>-79.59494572187413</v>
      </c>
      <c r="E32" s="134">
        <f t="shared" si="1"/>
        <v>0.14832896210540458</v>
      </c>
      <c r="F32" s="156">
        <v>1133182.95</v>
      </c>
      <c r="G32" s="156">
        <v>605193.8670000001</v>
      </c>
      <c r="H32" s="134">
        <f t="shared" si="2"/>
        <v>-46.59345456971444</v>
      </c>
      <c r="I32" s="134">
        <f t="shared" si="3"/>
        <v>0.5429507652336426</v>
      </c>
      <c r="J32" s="156">
        <v>1330380.629</v>
      </c>
      <c r="K32" s="156">
        <v>793689.1730000001</v>
      </c>
      <c r="L32" s="134">
        <f t="shared" si="4"/>
        <v>-40.34119591799919</v>
      </c>
      <c r="M32" s="134">
        <f t="shared" si="5"/>
        <v>0.5401925438189022</v>
      </c>
    </row>
    <row r="33" spans="1:13" ht="14.25">
      <c r="A33" s="149" t="s">
        <v>140</v>
      </c>
      <c r="B33" s="156">
        <v>1003802.25219</v>
      </c>
      <c r="C33" s="156">
        <v>983597.58766</v>
      </c>
      <c r="D33" s="134">
        <f t="shared" si="0"/>
        <v>-2.012813229490117</v>
      </c>
      <c r="E33" s="134">
        <f t="shared" si="1"/>
        <v>8.621582367007946</v>
      </c>
      <c r="F33" s="156">
        <v>7959136.863</v>
      </c>
      <c r="G33" s="156">
        <v>8774784.138</v>
      </c>
      <c r="H33" s="134">
        <f t="shared" si="2"/>
        <v>10.24793629057614</v>
      </c>
      <c r="I33" s="134">
        <f t="shared" si="3"/>
        <v>7.872313356551462</v>
      </c>
      <c r="J33" s="156">
        <v>10708091.404</v>
      </c>
      <c r="K33" s="156">
        <v>12000229.601</v>
      </c>
      <c r="L33" s="134">
        <f t="shared" si="4"/>
        <v>12.06693282910644</v>
      </c>
      <c r="M33" s="134">
        <f t="shared" si="5"/>
        <v>8.167472576289105</v>
      </c>
    </row>
    <row r="34" spans="1:13" ht="14.25">
      <c r="A34" s="149" t="s">
        <v>31</v>
      </c>
      <c r="B34" s="156">
        <v>368509.76115</v>
      </c>
      <c r="C34" s="156">
        <v>419136.33049</v>
      </c>
      <c r="D34" s="134">
        <f t="shared" si="0"/>
        <v>13.738189507385332</v>
      </c>
      <c r="E34" s="134">
        <f t="shared" si="1"/>
        <v>3.6738788724786073</v>
      </c>
      <c r="F34" s="156">
        <v>3578875.672</v>
      </c>
      <c r="G34" s="156">
        <v>3939192.8730000006</v>
      </c>
      <c r="H34" s="134">
        <f t="shared" si="2"/>
        <v>10.067888186756795</v>
      </c>
      <c r="I34" s="134">
        <f t="shared" si="3"/>
        <v>3.534053964228724</v>
      </c>
      <c r="J34" s="156">
        <v>4785619.111</v>
      </c>
      <c r="K34" s="156">
        <v>5259652.285</v>
      </c>
      <c r="L34" s="134">
        <f t="shared" si="4"/>
        <v>9.905367790562567</v>
      </c>
      <c r="M34" s="134">
        <f t="shared" si="5"/>
        <v>3.579770323308986</v>
      </c>
    </row>
    <row r="35" spans="1:13" ht="14.25">
      <c r="A35" s="149" t="s">
        <v>16</v>
      </c>
      <c r="B35" s="156">
        <v>512398.5822</v>
      </c>
      <c r="C35" s="156">
        <v>518470.83976</v>
      </c>
      <c r="D35" s="134">
        <f t="shared" si="0"/>
        <v>1.1850652540700957</v>
      </c>
      <c r="E35" s="134">
        <f t="shared" si="1"/>
        <v>4.544581143714411</v>
      </c>
      <c r="F35" s="156">
        <v>4733308.937000001</v>
      </c>
      <c r="G35" s="156">
        <v>4732650.308999999</v>
      </c>
      <c r="H35" s="134">
        <f t="shared" si="2"/>
        <v>-0.013914747775133931</v>
      </c>
      <c r="I35" s="134">
        <f t="shared" si="3"/>
        <v>4.24590572867584</v>
      </c>
      <c r="J35" s="156">
        <v>6178487.661</v>
      </c>
      <c r="K35" s="156">
        <v>6282635.026</v>
      </c>
      <c r="L35" s="134">
        <f t="shared" si="4"/>
        <v>1.6856449460504845</v>
      </c>
      <c r="M35" s="134">
        <f t="shared" si="5"/>
        <v>4.276022291891179</v>
      </c>
    </row>
    <row r="36" spans="1:13" ht="14.25">
      <c r="A36" s="149" t="s">
        <v>141</v>
      </c>
      <c r="B36" s="156">
        <v>1271758.55941</v>
      </c>
      <c r="C36" s="156">
        <v>1223221.38306</v>
      </c>
      <c r="D36" s="134">
        <f t="shared" si="0"/>
        <v>-3.816540175087767</v>
      </c>
      <c r="E36" s="134">
        <f t="shared" si="1"/>
        <v>10.721970081511259</v>
      </c>
      <c r="F36" s="156">
        <v>11460918.425999999</v>
      </c>
      <c r="G36" s="156">
        <v>11824219.556999998</v>
      </c>
      <c r="H36" s="134">
        <f t="shared" si="2"/>
        <v>3.169912894378707</v>
      </c>
      <c r="I36" s="134">
        <f t="shared" si="3"/>
        <v>10.60811982214577</v>
      </c>
      <c r="J36" s="156">
        <v>14861719.009</v>
      </c>
      <c r="K36" s="156">
        <v>15658733.795</v>
      </c>
      <c r="L36" s="134">
        <f t="shared" si="4"/>
        <v>5.362870779062247</v>
      </c>
      <c r="M36" s="134">
        <f t="shared" si="5"/>
        <v>10.657485990052763</v>
      </c>
    </row>
    <row r="37" spans="1:13" ht="14.25">
      <c r="A37" s="147" t="s">
        <v>151</v>
      </c>
      <c r="B37" s="156">
        <v>271518.38938</v>
      </c>
      <c r="C37" s="156">
        <v>250721.22699</v>
      </c>
      <c r="D37" s="134">
        <f t="shared" si="0"/>
        <v>-7.659577842034712</v>
      </c>
      <c r="E37" s="134">
        <f t="shared" si="1"/>
        <v>2.1976606457465055</v>
      </c>
      <c r="F37" s="156">
        <v>2412681.609</v>
      </c>
      <c r="G37" s="156">
        <v>2343941.176</v>
      </c>
      <c r="H37" s="134">
        <f t="shared" si="2"/>
        <v>-2.8491298952824318</v>
      </c>
      <c r="I37" s="134">
        <f t="shared" si="3"/>
        <v>2.10287103780555</v>
      </c>
      <c r="J37" s="156">
        <v>3231082.562</v>
      </c>
      <c r="K37" s="156">
        <v>3092504.8219999997</v>
      </c>
      <c r="L37" s="134">
        <f t="shared" si="4"/>
        <v>-4.2888950480492305</v>
      </c>
      <c r="M37" s="134">
        <f t="shared" si="5"/>
        <v>2.104788755343651</v>
      </c>
    </row>
    <row r="38" spans="1:13" ht="14.25">
      <c r="A38" s="149" t="s">
        <v>150</v>
      </c>
      <c r="B38" s="156">
        <v>114498.1749</v>
      </c>
      <c r="C38" s="156">
        <v>180490.12713</v>
      </c>
      <c r="D38" s="134">
        <f t="shared" si="0"/>
        <v>57.635811477026444</v>
      </c>
      <c r="E38" s="134">
        <f t="shared" si="1"/>
        <v>1.5820600995830534</v>
      </c>
      <c r="F38" s="156">
        <v>1034423.0750000001</v>
      </c>
      <c r="G38" s="156">
        <v>1488605.56</v>
      </c>
      <c r="H38" s="134">
        <f t="shared" si="2"/>
        <v>43.90684005188109</v>
      </c>
      <c r="I38" s="134">
        <f t="shared" si="3"/>
        <v>1.335505152984399</v>
      </c>
      <c r="J38" s="156">
        <v>1410640.6439999999</v>
      </c>
      <c r="K38" s="156">
        <v>1918473.587</v>
      </c>
      <c r="L38" s="134">
        <f t="shared" si="4"/>
        <v>36.000163837615915</v>
      </c>
      <c r="M38" s="134">
        <f t="shared" si="5"/>
        <v>1.3057317177374475</v>
      </c>
    </row>
    <row r="39" spans="1:13" ht="14.25">
      <c r="A39" s="149" t="s">
        <v>157</v>
      </c>
      <c r="B39" s="156">
        <v>63903.7985</v>
      </c>
      <c r="C39" s="156">
        <v>94700.62478</v>
      </c>
      <c r="D39" s="134">
        <f>(C39-B39)/B39*100</f>
        <v>48.19248151578971</v>
      </c>
      <c r="E39" s="134">
        <f t="shared" si="1"/>
        <v>0.8300846270783174</v>
      </c>
      <c r="F39" s="156">
        <v>575514.503</v>
      </c>
      <c r="G39" s="156">
        <v>926250.8499999999</v>
      </c>
      <c r="H39" s="134">
        <f t="shared" si="2"/>
        <v>60.9430944262407</v>
      </c>
      <c r="I39" s="134">
        <f t="shared" si="3"/>
        <v>0.8309876144296945</v>
      </c>
      <c r="J39" s="156">
        <v>779499.987</v>
      </c>
      <c r="K39" s="156">
        <v>1234580.183</v>
      </c>
      <c r="L39" s="134">
        <f aca="true" t="shared" si="6" ref="L39:L45">(K39-J39)/J39*100</f>
        <v>58.38103958813793</v>
      </c>
      <c r="M39" s="134">
        <f>K39/K$45*100</f>
        <v>0.8402672384736888</v>
      </c>
    </row>
    <row r="40" spans="1:13" ht="14.25">
      <c r="A40" s="149" t="s">
        <v>158</v>
      </c>
      <c r="B40" s="156">
        <v>300064.23976</v>
      </c>
      <c r="C40" s="156">
        <v>331055.42643</v>
      </c>
      <c r="D40" s="134">
        <f>(C40-B40)/B40*100</f>
        <v>10.328183956471323</v>
      </c>
      <c r="E40" s="134">
        <f t="shared" si="1"/>
        <v>2.901818449759967</v>
      </c>
      <c r="F40" s="156">
        <v>2875080.057</v>
      </c>
      <c r="G40" s="156">
        <v>2815719.859</v>
      </c>
      <c r="H40" s="134">
        <f t="shared" si="2"/>
        <v>-2.0646450472039795</v>
      </c>
      <c r="I40" s="134">
        <f t="shared" si="3"/>
        <v>2.5261281309838757</v>
      </c>
      <c r="J40" s="156">
        <v>3692217.1939999997</v>
      </c>
      <c r="K40" s="156">
        <v>3732858.58</v>
      </c>
      <c r="L40" s="134">
        <f t="shared" si="6"/>
        <v>1.1007311830421105</v>
      </c>
      <c r="M40" s="134">
        <f>K40/K$45*100</f>
        <v>2.5406197295404143</v>
      </c>
    </row>
    <row r="41" spans="1:13" ht="14.25">
      <c r="A41" s="149" t="s">
        <v>79</v>
      </c>
      <c r="B41" s="156">
        <v>4077.25576</v>
      </c>
      <c r="C41" s="156">
        <v>6283.17878</v>
      </c>
      <c r="D41" s="134">
        <f t="shared" si="0"/>
        <v>54.10313087644029</v>
      </c>
      <c r="E41" s="134">
        <f t="shared" si="1"/>
        <v>0.05507429466890047</v>
      </c>
      <c r="F41" s="156">
        <v>58401.19699999999</v>
      </c>
      <c r="G41" s="156">
        <v>62503.592000000004</v>
      </c>
      <c r="H41" s="134">
        <f t="shared" si="2"/>
        <v>7.0245049943069</v>
      </c>
      <c r="I41" s="134">
        <f t="shared" si="3"/>
        <v>0.05607520987361787</v>
      </c>
      <c r="J41" s="156">
        <v>70676.35199999998</v>
      </c>
      <c r="K41" s="156">
        <v>77596.14600000001</v>
      </c>
      <c r="L41" s="134">
        <f t="shared" si="6"/>
        <v>9.790819424296297</v>
      </c>
      <c r="M41" s="134">
        <f t="shared" si="5"/>
        <v>0.05281268905287554</v>
      </c>
    </row>
    <row r="42" spans="1:13" ht="15.75">
      <c r="A42" s="146" t="s">
        <v>17</v>
      </c>
      <c r="B42" s="155">
        <v>320952.1709</v>
      </c>
      <c r="C42" s="155">
        <v>365129.52739</v>
      </c>
      <c r="D42" s="140">
        <f t="shared" si="0"/>
        <v>13.764467261934938</v>
      </c>
      <c r="E42" s="140">
        <f t="shared" si="1"/>
        <v>3.2004900525515882</v>
      </c>
      <c r="F42" s="155">
        <v>2861853.537</v>
      </c>
      <c r="G42" s="155">
        <v>3013270.079</v>
      </c>
      <c r="H42" s="139">
        <f t="shared" si="2"/>
        <v>5.290855735361132</v>
      </c>
      <c r="I42" s="139">
        <f t="shared" si="3"/>
        <v>2.703360665828903</v>
      </c>
      <c r="J42" s="155">
        <v>3821427.105</v>
      </c>
      <c r="K42" s="155">
        <v>4014435.489</v>
      </c>
      <c r="L42" s="140">
        <f t="shared" si="6"/>
        <v>5.050688622254907</v>
      </c>
      <c r="M42" s="140">
        <f t="shared" si="5"/>
        <v>2.7322637029342327</v>
      </c>
    </row>
    <row r="43" spans="1:13" ht="14.25">
      <c r="A43" s="149" t="s">
        <v>82</v>
      </c>
      <c r="B43" s="156">
        <v>320952.1709</v>
      </c>
      <c r="C43" s="156">
        <v>365129.52739</v>
      </c>
      <c r="D43" s="134">
        <f t="shared" si="0"/>
        <v>13.764467261934938</v>
      </c>
      <c r="E43" s="134">
        <f t="shared" si="1"/>
        <v>3.2004900525515882</v>
      </c>
      <c r="F43" s="156">
        <v>2861853.537</v>
      </c>
      <c r="G43" s="156">
        <v>3013270.079</v>
      </c>
      <c r="H43" s="134">
        <f t="shared" si="2"/>
        <v>5.290855735361132</v>
      </c>
      <c r="I43" s="134">
        <f t="shared" si="3"/>
        <v>2.703360665828903</v>
      </c>
      <c r="J43" s="156">
        <v>3821427.105</v>
      </c>
      <c r="K43" s="156">
        <v>4014435.489</v>
      </c>
      <c r="L43" s="134">
        <f t="shared" si="6"/>
        <v>5.050688622254907</v>
      </c>
      <c r="M43" s="134">
        <f t="shared" si="5"/>
        <v>2.7322637029342327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760932.4270000011</v>
      </c>
      <c r="G44" s="156">
        <f>(G45-G46)</f>
        <v>9854798.289000005</v>
      </c>
      <c r="H44" s="134">
        <f t="shared" si="2"/>
        <v>1195.0950622321147</v>
      </c>
      <c r="I44" s="134">
        <f t="shared" si="3"/>
        <v>8.841249992765944</v>
      </c>
      <c r="J44" s="155">
        <f>J45-J46</f>
        <v>1205512.026000008</v>
      </c>
      <c r="K44" s="156">
        <f>K45-K46</f>
        <v>10811485.898999989</v>
      </c>
      <c r="L44" s="137">
        <f t="shared" si="6"/>
        <v>796.8376644796672</v>
      </c>
      <c r="M44" s="137">
        <f t="shared" si="5"/>
        <v>7.358402091045023</v>
      </c>
    </row>
    <row r="45" spans="1:13" s="82" customFormat="1" ht="22.5" customHeight="1" thickBot="1">
      <c r="A45" s="144" t="s">
        <v>126</v>
      </c>
      <c r="B45" s="157">
        <v>10622686.70464</v>
      </c>
      <c r="C45" s="157">
        <v>11408550.60927</v>
      </c>
      <c r="D45" s="136">
        <f>(C45-B45)/B45*100</f>
        <v>7.3979768629224045</v>
      </c>
      <c r="E45" s="135">
        <f>C45/C$45*100</f>
        <v>100</v>
      </c>
      <c r="F45" s="157">
        <v>99443638.51</v>
      </c>
      <c r="G45" s="157">
        <v>111463857.453</v>
      </c>
      <c r="H45" s="136">
        <f t="shared" si="2"/>
        <v>12.087468965439395</v>
      </c>
      <c r="I45" s="135">
        <f t="shared" si="3"/>
        <v>100</v>
      </c>
      <c r="J45" s="157">
        <v>131612146.197</v>
      </c>
      <c r="K45" s="157">
        <v>146927087.773</v>
      </c>
      <c r="L45" s="136">
        <f t="shared" si="6"/>
        <v>11.636419599963258</v>
      </c>
      <c r="M45" s="135">
        <f t="shared" si="5"/>
        <v>100</v>
      </c>
    </row>
    <row r="46" spans="6:11" ht="20.25" customHeight="1" hidden="1">
      <c r="F46" s="157">
        <v>98682706.083</v>
      </c>
      <c r="G46" s="157">
        <v>101609059.16399999</v>
      </c>
      <c r="J46" s="152">
        <v>130406634.17099999</v>
      </c>
      <c r="K46" s="152">
        <v>136115601.874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58">
      <selection activeCell="C71" sqref="C71:K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1657376.859</v>
      </c>
      <c r="F2" s="69">
        <v>1492003.654</v>
      </c>
      <c r="G2" s="69">
        <v>1537718.248</v>
      </c>
      <c r="H2" s="69">
        <v>1522561.822</v>
      </c>
      <c r="I2" s="69">
        <v>1419154.971</v>
      </c>
      <c r="J2" s="69">
        <v>1349912.953</v>
      </c>
      <c r="K2" s="69">
        <v>1638179.058</v>
      </c>
      <c r="L2" s="69"/>
      <c r="M2" s="69"/>
      <c r="N2" s="69"/>
      <c r="O2" s="70">
        <f>SUM(C2:N2)</f>
        <v>13659598.612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466191.585</v>
      </c>
      <c r="I4" s="23">
        <v>452145.524</v>
      </c>
      <c r="J4" s="23">
        <v>437639.636</v>
      </c>
      <c r="K4" s="23">
        <v>502892.26</v>
      </c>
      <c r="L4" s="23"/>
      <c r="M4" s="23"/>
      <c r="N4" s="23"/>
      <c r="O4" s="70">
        <f>SUM(C4:N4)</f>
        <v>4306494.5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115484.754</v>
      </c>
      <c r="L6" s="23"/>
      <c r="M6" s="23"/>
      <c r="N6" s="23"/>
      <c r="O6" s="129">
        <f>SUM(C6:N6)</f>
        <v>1415447.4349999998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120125.71</v>
      </c>
      <c r="K8" s="23">
        <v>113858.208</v>
      </c>
      <c r="L8" s="23"/>
      <c r="M8" s="23"/>
      <c r="N8" s="23"/>
      <c r="O8" s="129">
        <f t="shared" si="0"/>
        <v>908698.3979999999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76251.142</v>
      </c>
      <c r="J10" s="23">
        <v>86315.62</v>
      </c>
      <c r="K10" s="23">
        <v>164629.666</v>
      </c>
      <c r="L10" s="23"/>
      <c r="M10" s="23"/>
      <c r="N10" s="23"/>
      <c r="O10" s="129">
        <f t="shared" si="0"/>
        <v>915721.899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136152.068</v>
      </c>
      <c r="F12" s="23">
        <v>132709.54</v>
      </c>
      <c r="G12" s="23">
        <v>129480.432</v>
      </c>
      <c r="H12" s="23">
        <v>129543.509</v>
      </c>
      <c r="I12" s="23">
        <v>153178.719</v>
      </c>
      <c r="J12" s="23">
        <v>108640.081</v>
      </c>
      <c r="K12" s="23">
        <v>191743.981</v>
      </c>
      <c r="L12" s="23"/>
      <c r="M12" s="23"/>
      <c r="N12" s="23"/>
      <c r="O12" s="129">
        <f t="shared" si="0"/>
        <v>1245012.051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17026.964</v>
      </c>
      <c r="L14" s="23"/>
      <c r="M14" s="23"/>
      <c r="N14" s="23"/>
      <c r="O14" s="129">
        <f t="shared" si="0"/>
        <v>139351.92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167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/>
      <c r="M16" s="23"/>
      <c r="N16" s="23"/>
      <c r="O16" s="129">
        <f t="shared" si="0"/>
        <v>665816.519</v>
      </c>
    </row>
    <row r="17" spans="1:15" ht="15">
      <c r="A17" s="52">
        <v>2011</v>
      </c>
      <c r="B17" s="22" t="s">
        <v>167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>
        <v>6216.154</v>
      </c>
      <c r="L18" s="23"/>
      <c r="M18" s="23"/>
      <c r="N18" s="23"/>
      <c r="O18" s="129">
        <f t="shared" si="0"/>
        <v>55129.369000000006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128020.683</v>
      </c>
      <c r="J20" s="23">
        <v>130688.266</v>
      </c>
      <c r="K20" s="23">
        <v>148296.404</v>
      </c>
      <c r="L20" s="23"/>
      <c r="M20" s="23"/>
      <c r="N20" s="23"/>
      <c r="O20" s="129">
        <f t="shared" si="0"/>
        <v>1186740.347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328456.523</v>
      </c>
      <c r="I22" s="23">
        <v>322094.683</v>
      </c>
      <c r="J22" s="23">
        <v>315696.969</v>
      </c>
      <c r="K22" s="23">
        <v>327501.768</v>
      </c>
      <c r="L22" s="23"/>
      <c r="M22" s="23"/>
      <c r="N22" s="23"/>
      <c r="O22" s="129">
        <f t="shared" si="0"/>
        <v>2821186.1730000004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8668295.44</v>
      </c>
      <c r="D24" s="21">
        <v>9282394.279</v>
      </c>
      <c r="E24" s="21">
        <v>10562622.301</v>
      </c>
      <c r="F24" s="21">
        <v>9512784.718</v>
      </c>
      <c r="G24" s="21">
        <v>9836482.004</v>
      </c>
      <c r="H24" s="21">
        <v>9852296.718</v>
      </c>
      <c r="I24" s="21">
        <v>9010143.722</v>
      </c>
      <c r="J24" s="21">
        <v>8805696.671</v>
      </c>
      <c r="K24" s="21">
        <v>9405242.024</v>
      </c>
      <c r="L24" s="21"/>
      <c r="M24" s="21"/>
      <c r="N24" s="21"/>
      <c r="O24" s="129">
        <f t="shared" si="0"/>
        <v>84935957.877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646293.642</v>
      </c>
      <c r="G26" s="23">
        <v>681685.922</v>
      </c>
      <c r="H26" s="23">
        <v>637360.066</v>
      </c>
      <c r="I26" s="23">
        <v>583067.901</v>
      </c>
      <c r="J26" s="23">
        <v>616674.08</v>
      </c>
      <c r="K26" s="23">
        <v>698159.692</v>
      </c>
      <c r="L26" s="23"/>
      <c r="M26" s="23"/>
      <c r="N26" s="23"/>
      <c r="O26" s="129">
        <f t="shared" si="0"/>
        <v>5807178.754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103620.022</v>
      </c>
      <c r="E28" s="23">
        <v>150371.73</v>
      </c>
      <c r="F28" s="23">
        <v>122777.81</v>
      </c>
      <c r="G28" s="23">
        <v>128241.997</v>
      </c>
      <c r="H28" s="23">
        <v>139888.927</v>
      </c>
      <c r="I28" s="23">
        <v>162079.552</v>
      </c>
      <c r="J28" s="23">
        <v>138310.663</v>
      </c>
      <c r="K28" s="23">
        <v>147734.555</v>
      </c>
      <c r="L28" s="23"/>
      <c r="M28" s="23"/>
      <c r="N28" s="23"/>
      <c r="O28" s="129">
        <f t="shared" si="0"/>
        <v>1182846.418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164911.499</v>
      </c>
      <c r="J30" s="23">
        <v>162100.056</v>
      </c>
      <c r="K30" s="23">
        <v>168925.175</v>
      </c>
      <c r="L30" s="23"/>
      <c r="M30" s="23"/>
      <c r="N30" s="23"/>
      <c r="O30" s="129">
        <f t="shared" si="0"/>
        <v>1438857.138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1482582.889</v>
      </c>
      <c r="G32" s="24">
        <v>1482533.271</v>
      </c>
      <c r="H32" s="24">
        <v>1387560.493</v>
      </c>
      <c r="I32" s="24">
        <v>1296676.452</v>
      </c>
      <c r="J32" s="24">
        <v>1454104.599</v>
      </c>
      <c r="K32" s="24">
        <v>1488784.873</v>
      </c>
      <c r="L32" s="24"/>
      <c r="M32" s="24"/>
      <c r="N32" s="24"/>
      <c r="O32" s="129">
        <f t="shared" si="0"/>
        <v>12926210.070999999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1478470.71</v>
      </c>
      <c r="F34" s="23">
        <v>1218777.626</v>
      </c>
      <c r="G34" s="23">
        <v>1291919.14</v>
      </c>
      <c r="H34" s="23">
        <v>1403930.456</v>
      </c>
      <c r="I34" s="23">
        <v>1411268.456</v>
      </c>
      <c r="J34" s="23">
        <v>1310042.489</v>
      </c>
      <c r="K34" s="23">
        <v>1373867.431</v>
      </c>
      <c r="L34" s="23"/>
      <c r="M34" s="23"/>
      <c r="N34" s="23"/>
      <c r="O34" s="129">
        <f t="shared" si="0"/>
        <v>12018971.626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1656312.269</v>
      </c>
      <c r="H36" s="23">
        <v>1606361.81</v>
      </c>
      <c r="I36" s="23">
        <v>1452744.161</v>
      </c>
      <c r="J36" s="23">
        <v>1071969.549</v>
      </c>
      <c r="K36" s="23">
        <v>1503171.388</v>
      </c>
      <c r="L36" s="23"/>
      <c r="M36" s="23"/>
      <c r="N36" s="23"/>
      <c r="O36" s="129">
        <f t="shared" si="0"/>
        <v>14048825.589000002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16922.185</v>
      </c>
      <c r="L38" s="23"/>
      <c r="M38" s="23"/>
      <c r="N38" s="23"/>
      <c r="O38" s="129">
        <f t="shared" si="0"/>
        <v>605193.8670000001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1131569.245</v>
      </c>
      <c r="F40" s="23">
        <v>1053263.944</v>
      </c>
      <c r="G40" s="23">
        <v>1050896.084</v>
      </c>
      <c r="H40" s="23">
        <v>959255.055</v>
      </c>
      <c r="I40" s="23">
        <v>868422.069</v>
      </c>
      <c r="J40" s="23">
        <v>957671.902</v>
      </c>
      <c r="K40" s="23">
        <v>983597.588</v>
      </c>
      <c r="L40" s="23"/>
      <c r="M40" s="23"/>
      <c r="N40" s="23"/>
      <c r="O40" s="129">
        <f t="shared" si="0"/>
        <v>8774784.138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418186.358</v>
      </c>
      <c r="E42" s="23">
        <v>465196.579</v>
      </c>
      <c r="F42" s="23">
        <v>450216</v>
      </c>
      <c r="G42" s="23">
        <v>482273.085</v>
      </c>
      <c r="H42" s="23">
        <v>471874.788</v>
      </c>
      <c r="I42" s="23">
        <v>435274.566</v>
      </c>
      <c r="J42" s="23">
        <v>410698.043</v>
      </c>
      <c r="K42" s="23">
        <v>419136.33</v>
      </c>
      <c r="L42" s="23"/>
      <c r="M42" s="23"/>
      <c r="N42" s="23"/>
      <c r="O42" s="129">
        <f t="shared" si="0"/>
        <v>3939192.8730000006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576925.964</v>
      </c>
      <c r="F44" s="23">
        <v>513522.485</v>
      </c>
      <c r="G44" s="23">
        <v>571028.433</v>
      </c>
      <c r="H44" s="23">
        <v>562648</v>
      </c>
      <c r="I44" s="23">
        <v>515107.732</v>
      </c>
      <c r="J44" s="23">
        <v>495282.049</v>
      </c>
      <c r="K44" s="23">
        <v>518470.84</v>
      </c>
      <c r="L44" s="23"/>
      <c r="M44" s="23"/>
      <c r="N44" s="23"/>
      <c r="O44" s="129">
        <f t="shared" si="0"/>
        <v>4732650.308999999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1345958.732</v>
      </c>
      <c r="H46" s="23">
        <v>1482176.99</v>
      </c>
      <c r="I46" s="23">
        <v>1251168.992</v>
      </c>
      <c r="J46" s="23">
        <v>1280685.506</v>
      </c>
      <c r="K46" s="23">
        <v>1223221.383</v>
      </c>
      <c r="L46" s="23"/>
      <c r="M46" s="23"/>
      <c r="N46" s="23"/>
      <c r="O46" s="129">
        <f t="shared" si="0"/>
        <v>11824219.556999998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149</v>
      </c>
      <c r="C48" s="23">
        <v>207918.328</v>
      </c>
      <c r="D48" s="23">
        <v>235580.646</v>
      </c>
      <c r="E48" s="23">
        <v>280029.087</v>
      </c>
      <c r="F48" s="23">
        <v>271107.156</v>
      </c>
      <c r="G48" s="23">
        <v>297971.1</v>
      </c>
      <c r="H48" s="23">
        <v>286582.218</v>
      </c>
      <c r="I48" s="23">
        <v>257785.496</v>
      </c>
      <c r="J48" s="23">
        <v>256245.918</v>
      </c>
      <c r="K48" s="23">
        <v>250721.227</v>
      </c>
      <c r="L48" s="23"/>
      <c r="M48" s="23"/>
      <c r="N48" s="23"/>
      <c r="O48" s="129">
        <f t="shared" si="0"/>
        <v>2343941.176</v>
      </c>
    </row>
    <row r="49" spans="1:15" ht="15">
      <c r="A49" s="52">
        <v>2011</v>
      </c>
      <c r="B49" s="22" t="s">
        <v>149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148</v>
      </c>
      <c r="C50" s="23">
        <v>271119.294</v>
      </c>
      <c r="D50" s="23">
        <v>131821.355</v>
      </c>
      <c r="E50" s="23">
        <v>135728.993</v>
      </c>
      <c r="F50" s="23">
        <v>153239.036</v>
      </c>
      <c r="G50" s="23">
        <v>153409.963</v>
      </c>
      <c r="H50" s="23">
        <v>167082.91</v>
      </c>
      <c r="I50" s="23">
        <v>135409.988</v>
      </c>
      <c r="J50" s="23">
        <v>160303.894</v>
      </c>
      <c r="K50" s="23">
        <v>180490.127</v>
      </c>
      <c r="L50" s="23"/>
      <c r="M50" s="23"/>
      <c r="N50" s="23"/>
      <c r="O50" s="129">
        <f t="shared" si="0"/>
        <v>1488605.56</v>
      </c>
    </row>
    <row r="51" spans="1:15" ht="15">
      <c r="A51" s="52">
        <v>2011</v>
      </c>
      <c r="B51" s="22" t="s">
        <v>148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166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94700.625</v>
      </c>
      <c r="L52" s="23"/>
      <c r="M52" s="23"/>
      <c r="N52" s="23"/>
      <c r="O52" s="129">
        <f t="shared" si="0"/>
        <v>926257.3489999999</v>
      </c>
    </row>
    <row r="53" spans="1:15" ht="15">
      <c r="A53" s="52">
        <v>2011</v>
      </c>
      <c r="B53" s="22" t="s">
        <v>166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159</v>
      </c>
      <c r="C54" s="23">
        <v>256050.808</v>
      </c>
      <c r="D54" s="23">
        <v>289951.111</v>
      </c>
      <c r="E54" s="23">
        <v>350210.443</v>
      </c>
      <c r="F54" s="23">
        <v>318239.988</v>
      </c>
      <c r="G54" s="23">
        <v>339628.659</v>
      </c>
      <c r="H54" s="23">
        <v>318926.461</v>
      </c>
      <c r="I54" s="23">
        <v>304789.956</v>
      </c>
      <c r="J54" s="23">
        <v>306867.007</v>
      </c>
      <c r="K54" s="23">
        <v>331055.426</v>
      </c>
      <c r="L54" s="23"/>
      <c r="M54" s="23"/>
      <c r="N54" s="23"/>
      <c r="O54" s="129">
        <f t="shared" si="0"/>
        <v>2815719.859</v>
      </c>
    </row>
    <row r="55" spans="1:15" ht="15">
      <c r="A55" s="52">
        <v>2011</v>
      </c>
      <c r="B55" s="22" t="s">
        <v>159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6283.179</v>
      </c>
      <c r="L56" s="23"/>
      <c r="M56" s="23"/>
      <c r="N56" s="23"/>
      <c r="O56" s="129">
        <f t="shared" si="0"/>
        <v>62503.592000000004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409779.321</v>
      </c>
      <c r="I58" s="21">
        <v>378701.765</v>
      </c>
      <c r="J58" s="21">
        <v>343086.766</v>
      </c>
      <c r="K58" s="21">
        <v>365129.527</v>
      </c>
      <c r="L58" s="21"/>
      <c r="M58" s="21"/>
      <c r="N58" s="21"/>
      <c r="O58" s="129">
        <f t="shared" si="0"/>
        <v>3013270.079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409779.321</v>
      </c>
      <c r="I60" s="23">
        <v>378701.765</v>
      </c>
      <c r="J60" s="23">
        <v>343086.766</v>
      </c>
      <c r="K60" s="23">
        <v>365128.721</v>
      </c>
      <c r="L60" s="23"/>
      <c r="M60" s="23"/>
      <c r="N60" s="23"/>
      <c r="O60" s="129">
        <f t="shared" si="0"/>
        <v>3013269.2729999996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10350061.032</v>
      </c>
      <c r="D72" s="126">
        <v>11749837.283</v>
      </c>
      <c r="E72" s="126">
        <v>13211443.345</v>
      </c>
      <c r="F72" s="126">
        <v>12634404.962</v>
      </c>
      <c r="G72" s="126">
        <v>13138695.793</v>
      </c>
      <c r="H72" s="126">
        <v>13246698.306</v>
      </c>
      <c r="I72" s="126">
        <v>12849943.712</v>
      </c>
      <c r="J72" s="126">
        <v>12874222.411</v>
      </c>
      <c r="K72" s="126">
        <v>11408550.609</v>
      </c>
      <c r="L72" s="126"/>
      <c r="M72" s="126"/>
      <c r="N72" s="132"/>
      <c r="O72" s="127">
        <f>SUM(C72:N72)</f>
        <v>111463857.45299998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4">
      <selection activeCell="K19" sqref="K19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155</v>
      </c>
      <c r="E7" s="79" t="s">
        <v>156</v>
      </c>
      <c r="F7" s="76">
        <v>2011</v>
      </c>
      <c r="G7" s="77">
        <v>2012</v>
      </c>
      <c r="H7" s="78" t="s">
        <v>155</v>
      </c>
      <c r="I7" s="79" t="s">
        <v>156</v>
      </c>
      <c r="J7" s="76" t="s">
        <v>130</v>
      </c>
      <c r="K7" s="77" t="s">
        <v>161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D)'!B8*1.7923</f>
        <v>2645448.344088486</v>
      </c>
      <c r="C8" s="58">
        <f>'SEKTÖR (U S D)'!C8*1.7948</f>
        <v>2940203.772616376</v>
      </c>
      <c r="D8" s="116">
        <f aca="true" t="shared" si="0" ref="D8:D43">(C8-B8)/B8*100</f>
        <v>11.141983897986524</v>
      </c>
      <c r="E8" s="116">
        <f aca="true" t="shared" si="1" ref="E8:E43">C8/C$45*100</f>
        <v>14.359221549921514</v>
      </c>
      <c r="F8" s="58">
        <f>'SEKTÖR (U S D)'!F8*1.6198</f>
        <v>20310520.604537796</v>
      </c>
      <c r="G8" s="58">
        <f>'SEKTÖR (U S D)'!G8*1.7945</f>
        <v>24512418.959602997</v>
      </c>
      <c r="H8" s="116">
        <f aca="true" t="shared" si="2" ref="H8:H45">(G8-F8)/F8*100</f>
        <v>20.688284839564417</v>
      </c>
      <c r="I8" s="116">
        <f aca="true" t="shared" si="3" ref="I8:I45">G8/G$45*100</f>
        <v>12.25486804972615</v>
      </c>
      <c r="J8" s="58">
        <f>'SEKTÖR (U S D)'!J8*1.5803</f>
        <v>27092752.6497209</v>
      </c>
      <c r="K8" s="58">
        <f>'SEKTÖR (U S D)'!K8*1.8036</f>
        <v>34255969.37056439</v>
      </c>
      <c r="L8" s="116">
        <f aca="true" t="shared" si="4" ref="L8:L45">(K8-J8)/J8*100</f>
        <v>26.43960476610075</v>
      </c>
      <c r="M8" s="116">
        <f aca="true" t="shared" si="5" ref="M8:M45">K8/K$45*100</f>
        <v>12.926893309383525</v>
      </c>
    </row>
    <row r="9" spans="1:13" s="64" customFormat="1" ht="15.75">
      <c r="A9" s="60" t="s">
        <v>73</v>
      </c>
      <c r="B9" s="61">
        <f>'SEKTÖR (U S D)'!B9*1.7923</f>
        <v>1937015.6438963811</v>
      </c>
      <c r="C9" s="61">
        <f>'SEKTÖR (U S D)'!C9*1.7948</f>
        <v>2086241.212236468</v>
      </c>
      <c r="D9" s="62">
        <f t="shared" si="0"/>
        <v>7.703890715095821</v>
      </c>
      <c r="E9" s="62">
        <f t="shared" si="1"/>
        <v>10.188681496188561</v>
      </c>
      <c r="F9" s="61">
        <f>'SEKTÖR (U S D)'!F9*1.6198</f>
        <v>14660362.427437996</v>
      </c>
      <c r="G9" s="61">
        <f>'SEKTÖR (U S D)'!G9*1.7945</f>
        <v>17320194.8140795</v>
      </c>
      <c r="H9" s="62">
        <f t="shared" si="2"/>
        <v>18.1430193135159</v>
      </c>
      <c r="I9" s="62">
        <f t="shared" si="3"/>
        <v>8.65914956789451</v>
      </c>
      <c r="J9" s="61">
        <f>'SEKTÖR (U S D)'!J9*1.5803</f>
        <v>19767637.7680574</v>
      </c>
      <c r="K9" s="61">
        <f>'SEKTÖR (U S D)'!K9*1.8036</f>
        <v>24645192.9352668</v>
      </c>
      <c r="L9" s="62">
        <f t="shared" si="4"/>
        <v>24.67444630683724</v>
      </c>
      <c r="M9" s="63">
        <f t="shared" si="5"/>
        <v>9.300153681744069</v>
      </c>
    </row>
    <row r="10" spans="1:13" ht="14.25">
      <c r="A10" s="44" t="s">
        <v>3</v>
      </c>
      <c r="B10" s="4">
        <f>'SEKTÖR (U S D)'!B10*1.7923</f>
        <v>813652.223461307</v>
      </c>
      <c r="C10" s="4">
        <f>'SEKTÖR (U S D)'!C10*1.7948</f>
        <v>902591.027835196</v>
      </c>
      <c r="D10" s="34">
        <f t="shared" si="0"/>
        <v>10.930813166777815</v>
      </c>
      <c r="E10" s="34">
        <f t="shared" si="1"/>
        <v>4.4080293544157625</v>
      </c>
      <c r="F10" s="4">
        <f>'SEKTÖR (U S D)'!F10*1.6198</f>
        <v>6353833.027814999</v>
      </c>
      <c r="G10" s="4">
        <f>'SEKTÖR (U S D)'!G10*1.7945</f>
        <v>7728024.177173999</v>
      </c>
      <c r="H10" s="34">
        <f t="shared" si="2"/>
        <v>21.627750419994378</v>
      </c>
      <c r="I10" s="34">
        <f t="shared" si="3"/>
        <v>3.863589176263603</v>
      </c>
      <c r="J10" s="4">
        <f>'SEKTÖR (U S D)'!J10*1.5803</f>
        <v>8017977.0007678</v>
      </c>
      <c r="K10" s="4">
        <f>'SEKTÖR (U S D)'!K10*1.8036</f>
        <v>10536325.020864</v>
      </c>
      <c r="L10" s="34">
        <f t="shared" si="4"/>
        <v>31.40877081407248</v>
      </c>
      <c r="M10" s="45">
        <f t="shared" si="5"/>
        <v>3.976006282126502</v>
      </c>
    </row>
    <row r="11" spans="1:13" ht="14.25">
      <c r="A11" s="44" t="s">
        <v>4</v>
      </c>
      <c r="B11" s="4">
        <f>'SEKTÖR (U S D)'!B11*1.7923</f>
        <v>212852.600482682</v>
      </c>
      <c r="C11" s="4">
        <f>'SEKTÖR (U S D)'!C11*1.7948</f>
        <v>207272.03597665598</v>
      </c>
      <c r="D11" s="34">
        <f t="shared" si="0"/>
        <v>-2.6217976634398963</v>
      </c>
      <c r="E11" s="34">
        <f t="shared" si="1"/>
        <v>1.012264902661369</v>
      </c>
      <c r="F11" s="4">
        <f>'SEKTÖR (U S D)'!F11*1.6198</f>
        <v>2454362.7880954</v>
      </c>
      <c r="G11" s="4">
        <f>'SEKTÖR (U S D)'!G11*1.7945</f>
        <v>2540020.4221074996</v>
      </c>
      <c r="H11" s="34">
        <f t="shared" si="2"/>
        <v>3.490015185512578</v>
      </c>
      <c r="I11" s="34">
        <f t="shared" si="3"/>
        <v>1.2698712096850222</v>
      </c>
      <c r="J11" s="4">
        <f>'SEKTÖR (U S D)'!J11*1.5803</f>
        <v>3561351.579827</v>
      </c>
      <c r="K11" s="4">
        <f>'SEKTÖR (U S D)'!K11*1.8036</f>
        <v>4032856.0911564003</v>
      </c>
      <c r="L11" s="34">
        <f t="shared" si="4"/>
        <v>13.239482279710915</v>
      </c>
      <c r="M11" s="45">
        <f t="shared" si="5"/>
        <v>1.5218457215013952</v>
      </c>
    </row>
    <row r="12" spans="1:13" ht="14.25">
      <c r="A12" s="44" t="s">
        <v>5</v>
      </c>
      <c r="B12" s="4">
        <f>'SEKTÖR (U S D)'!B12*1.7923</f>
        <v>206795.723191052</v>
      </c>
      <c r="C12" s="4">
        <f>'SEKTÖR (U S D)'!C12*1.7948</f>
        <v>204352.710982532</v>
      </c>
      <c r="D12" s="34">
        <f t="shared" si="0"/>
        <v>-1.1813649580475012</v>
      </c>
      <c r="E12" s="34">
        <f t="shared" si="1"/>
        <v>0.9980076478556766</v>
      </c>
      <c r="F12" s="4">
        <f>'SEKTÖR (U S D)'!F12*1.6198</f>
        <v>1332991.5044081996</v>
      </c>
      <c r="G12" s="4">
        <f>'SEKTÖR (U S D)'!G12*1.7945</f>
        <v>1630659.275211</v>
      </c>
      <c r="H12" s="34">
        <f t="shared" si="2"/>
        <v>22.330807797230044</v>
      </c>
      <c r="I12" s="34">
        <f t="shared" si="3"/>
        <v>0.8152404005784233</v>
      </c>
      <c r="J12" s="4">
        <f>'SEKTÖR (U S D)'!J12*1.5803</f>
        <v>1830277.8670415003</v>
      </c>
      <c r="K12" s="4">
        <f>'SEKTÖR (U S D)'!K12*1.8036</f>
        <v>2326918.9227480004</v>
      </c>
      <c r="L12" s="34">
        <f t="shared" si="4"/>
        <v>27.134735367219463</v>
      </c>
      <c r="M12" s="45">
        <f t="shared" si="5"/>
        <v>0.8780902484048857</v>
      </c>
    </row>
    <row r="13" spans="1:13" ht="14.25">
      <c r="A13" s="44" t="s">
        <v>6</v>
      </c>
      <c r="B13" s="4">
        <f>'SEKTÖR (U S D)'!B13*1.7923</f>
        <v>274319.33353236696</v>
      </c>
      <c r="C13" s="4">
        <f>'SEKTÖR (U S D)'!C13*1.7948</f>
        <v>295477.32450090395</v>
      </c>
      <c r="D13" s="34">
        <f t="shared" si="0"/>
        <v>7.712905501806551</v>
      </c>
      <c r="E13" s="34">
        <f t="shared" si="1"/>
        <v>1.4430375217534679</v>
      </c>
      <c r="F13" s="4">
        <f>'SEKTÖR (U S D)'!F13*1.6198</f>
        <v>1503723.8280609997</v>
      </c>
      <c r="G13" s="4">
        <f>'SEKTÖR (U S D)'!G13*1.7945</f>
        <v>1643262.9477555</v>
      </c>
      <c r="H13" s="34">
        <f t="shared" si="2"/>
        <v>9.279570961805609</v>
      </c>
      <c r="I13" s="34">
        <f t="shared" si="3"/>
        <v>0.8215415471208903</v>
      </c>
      <c r="J13" s="4">
        <f>'SEKTÖR (U S D)'!J13*1.5803</f>
        <v>2175147.5246112</v>
      </c>
      <c r="K13" s="4">
        <f>'SEKTÖR (U S D)'!K13*1.8036</f>
        <v>2450439.6537132002</v>
      </c>
      <c r="L13" s="34">
        <f t="shared" si="4"/>
        <v>12.656250943310502</v>
      </c>
      <c r="M13" s="45">
        <f t="shared" si="5"/>
        <v>0.924702250342751</v>
      </c>
    </row>
    <row r="14" spans="1:13" ht="14.25">
      <c r="A14" s="44" t="s">
        <v>7</v>
      </c>
      <c r="B14" s="4">
        <f>'SEKTÖR (U S D)'!B14*1.7923</f>
        <v>292939.652150955</v>
      </c>
      <c r="C14" s="4">
        <f>'SEKTÖR (U S D)'!C14*1.7948</f>
        <v>344142.097744928</v>
      </c>
      <c r="D14" s="34">
        <f t="shared" si="0"/>
        <v>17.478837439046252</v>
      </c>
      <c r="E14" s="34">
        <f t="shared" si="1"/>
        <v>1.6807041308490027</v>
      </c>
      <c r="F14" s="4">
        <f>'SEKTÖR (U S D)'!F14*1.6198</f>
        <v>1854253.2632988002</v>
      </c>
      <c r="G14" s="4">
        <f>'SEKTÖR (U S D)'!G14*1.7945</f>
        <v>2234423.5789644998</v>
      </c>
      <c r="H14" s="34">
        <f t="shared" si="2"/>
        <v>20.50261003663326</v>
      </c>
      <c r="I14" s="34">
        <f t="shared" si="3"/>
        <v>1.117089511750508</v>
      </c>
      <c r="J14" s="4">
        <f>'SEKTÖR (U S D)'!J14*1.5803</f>
        <v>2696409.5570459</v>
      </c>
      <c r="K14" s="4">
        <f>'SEKTÖR (U S D)'!K14*1.8036</f>
        <v>3354822.4612176</v>
      </c>
      <c r="L14" s="34">
        <f t="shared" si="4"/>
        <v>24.418134198168183</v>
      </c>
      <c r="M14" s="45">
        <f t="shared" si="5"/>
        <v>1.2659817493107728</v>
      </c>
    </row>
    <row r="15" spans="1:13" ht="14.25">
      <c r="A15" s="44" t="s">
        <v>8</v>
      </c>
      <c r="B15" s="4">
        <f>'SEKTÖR (U S D)'!B15*1.7923</f>
        <v>24517.102673701</v>
      </c>
      <c r="C15" s="4">
        <f>'SEKTÖR (U S D)'!C15*1.7948</f>
        <v>30559.994520551998</v>
      </c>
      <c r="D15" s="34">
        <f t="shared" si="0"/>
        <v>24.647658931302214</v>
      </c>
      <c r="E15" s="34">
        <f t="shared" si="1"/>
        <v>0.1492473875354926</v>
      </c>
      <c r="F15" s="4">
        <f>'SEKTÖR (U S D)'!F15*1.6198</f>
        <v>218806.47799919997</v>
      </c>
      <c r="G15" s="4">
        <f>'SEKTÖR (U S D)'!G15*1.7945</f>
        <v>250067.02044000002</v>
      </c>
      <c r="H15" s="34">
        <f t="shared" si="2"/>
        <v>14.286845036148495</v>
      </c>
      <c r="I15" s="34">
        <f t="shared" si="3"/>
        <v>0.12501982542525888</v>
      </c>
      <c r="J15" s="4">
        <f>'SEKTÖR (U S D)'!J15*1.5803</f>
        <v>282005.55113290006</v>
      </c>
      <c r="K15" s="4">
        <f>'SEKTÖR (U S D)'!K15*1.8036</f>
        <v>334016.06072400004</v>
      </c>
      <c r="L15" s="34">
        <f t="shared" si="4"/>
        <v>18.443080067806576</v>
      </c>
      <c r="M15" s="45">
        <f t="shared" si="5"/>
        <v>0.12604489261103569</v>
      </c>
    </row>
    <row r="16" spans="1:13" ht="14.25">
      <c r="A16" s="44" t="s">
        <v>142</v>
      </c>
      <c r="B16" s="4">
        <f>'SEKTÖR (U S D)'!B16*1.7923</f>
        <v>97924.584444779</v>
      </c>
      <c r="C16" s="4">
        <f>'SEKTÖR (U S D)'!C16*1.7948</f>
        <v>90689.267638032</v>
      </c>
      <c r="D16" s="34">
        <f t="shared" si="0"/>
        <v>-7.388662252457236</v>
      </c>
      <c r="E16" s="34">
        <f t="shared" si="1"/>
        <v>0.4429037532510293</v>
      </c>
      <c r="F16" s="4">
        <f>'SEKTÖR (U S D)'!F16*1.6198</f>
        <v>841854.418223</v>
      </c>
      <c r="G16" s="4">
        <f>'SEKTÖR (U S D)'!G16*1.7945</f>
        <v>1194807.7433455</v>
      </c>
      <c r="H16" s="34">
        <f t="shared" si="2"/>
        <v>41.925696115905595</v>
      </c>
      <c r="I16" s="34">
        <f t="shared" si="3"/>
        <v>0.597338486406456</v>
      </c>
      <c r="J16" s="4">
        <f>'SEKTÖR (U S D)'!J16*1.5803</f>
        <v>1086717.5510246998</v>
      </c>
      <c r="K16" s="4">
        <f>'SEKTÖR (U S D)'!K16*1.8036</f>
        <v>1484742.7752336</v>
      </c>
      <c r="L16" s="34">
        <f t="shared" si="4"/>
        <v>36.62637304731021</v>
      </c>
      <c r="M16" s="45">
        <f t="shared" si="5"/>
        <v>0.5602851648920227</v>
      </c>
    </row>
    <row r="17" spans="1:13" ht="14.25">
      <c r="A17" s="81" t="s">
        <v>145</v>
      </c>
      <c r="B17" s="4">
        <f>'SEKTÖR (U S D)'!B17*1.7923</f>
        <v>14014.423959538</v>
      </c>
      <c r="C17" s="4">
        <f>'SEKTÖR (U S D)'!C17*1.7948</f>
        <v>11156.753037667999</v>
      </c>
      <c r="D17" s="34">
        <f t="shared" si="0"/>
        <v>-20.39092673463125</v>
      </c>
      <c r="E17" s="34">
        <f t="shared" si="1"/>
        <v>0.054486797866760334</v>
      </c>
      <c r="F17" s="4">
        <f>'SEKTÖR (U S D)'!F17*1.6198</f>
        <v>100537.1195374</v>
      </c>
      <c r="G17" s="4">
        <f>'SEKTÖR (U S D)'!G17*1.7945</f>
        <v>98929.65267050001</v>
      </c>
      <c r="H17" s="34">
        <f t="shared" si="2"/>
        <v>-1.598878975542958</v>
      </c>
      <c r="I17" s="34">
        <f t="shared" si="3"/>
        <v>0.049459412458649155</v>
      </c>
      <c r="J17" s="4">
        <f>'SEKTÖR (U S D)'!J17*1.5803</f>
        <v>117751.13344580002</v>
      </c>
      <c r="K17" s="4">
        <f>'SEKTÖR (U S D)'!K17*1.8036</f>
        <v>125073.75321</v>
      </c>
      <c r="L17" s="34">
        <f t="shared" si="4"/>
        <v>6.218725501755381</v>
      </c>
      <c r="M17" s="45">
        <f t="shared" si="5"/>
        <v>0.047198053164396465</v>
      </c>
    </row>
    <row r="18" spans="1:13" s="64" customFormat="1" ht="15.75">
      <c r="A18" s="42" t="s">
        <v>74</v>
      </c>
      <c r="B18" s="3">
        <f>'SEKTÖR (U S D)'!B18*1.7923</f>
        <v>222602.91404474</v>
      </c>
      <c r="C18" s="3">
        <f>'SEKTÖR (U S D)'!C18*1.7948</f>
        <v>266162.386760704</v>
      </c>
      <c r="D18" s="33">
        <f t="shared" si="0"/>
        <v>19.56824011172161</v>
      </c>
      <c r="E18" s="33">
        <f t="shared" si="1"/>
        <v>1.2998706808514482</v>
      </c>
      <c r="F18" s="3">
        <f>'SEKTÖR (U S D)'!F18*1.6198</f>
        <v>1639214.5000322</v>
      </c>
      <c r="G18" s="3">
        <f>'SEKTÖR (U S D)'!G18*1.7945</f>
        <v>2129605.5526915</v>
      </c>
      <c r="H18" s="33">
        <f t="shared" si="2"/>
        <v>29.91622223020033</v>
      </c>
      <c r="I18" s="33">
        <f t="shared" si="3"/>
        <v>1.0646862347289594</v>
      </c>
      <c r="J18" s="3">
        <f>'SEKTÖR (U S D)'!J18*1.5803</f>
        <v>2070331.5132950002</v>
      </c>
      <c r="K18" s="3">
        <f>'SEKTÖR (U S D)'!K18*1.8036</f>
        <v>2873770.1343324003</v>
      </c>
      <c r="L18" s="33">
        <f t="shared" si="4"/>
        <v>38.80724492082436</v>
      </c>
      <c r="M18" s="43">
        <f t="shared" si="5"/>
        <v>1.084450990726573</v>
      </c>
    </row>
    <row r="19" spans="1:13" ht="14.25">
      <c r="A19" s="44" t="s">
        <v>108</v>
      </c>
      <c r="B19" s="4">
        <f>'SEKTÖR (U S D)'!B19*1.7923</f>
        <v>222602.91404474</v>
      </c>
      <c r="C19" s="4">
        <f>'SEKTÖR (U S D)'!C19*1.7948</f>
        <v>266162.386760704</v>
      </c>
      <c r="D19" s="34">
        <f t="shared" si="0"/>
        <v>19.56824011172161</v>
      </c>
      <c r="E19" s="34">
        <f t="shared" si="1"/>
        <v>1.2998706808514482</v>
      </c>
      <c r="F19" s="4">
        <f>'SEKTÖR (U S D)'!F19*1.6198</f>
        <v>1639214.5000322</v>
      </c>
      <c r="G19" s="4">
        <f>'SEKTÖR (U S D)'!G19*1.7945</f>
        <v>2129605.5526915</v>
      </c>
      <c r="H19" s="34">
        <f t="shared" si="2"/>
        <v>29.91622223020033</v>
      </c>
      <c r="I19" s="34">
        <f t="shared" si="3"/>
        <v>1.0646862347289594</v>
      </c>
      <c r="J19" s="4">
        <f>'SEKTÖR (U S D)'!J19*1.5803</f>
        <v>2070331.5132950002</v>
      </c>
      <c r="K19" s="4">
        <f>'SEKTÖR (U S D)'!K19*1.8036</f>
        <v>2873770.1343324003</v>
      </c>
      <c r="L19" s="34">
        <f t="shared" si="4"/>
        <v>38.80724492082436</v>
      </c>
      <c r="M19" s="45">
        <f t="shared" si="5"/>
        <v>1.084450990726573</v>
      </c>
    </row>
    <row r="20" spans="1:13" s="64" customFormat="1" ht="15.75">
      <c r="A20" s="42" t="s">
        <v>75</v>
      </c>
      <c r="B20" s="3">
        <f>'SEKTÖR (U S D)'!B20*1.7923</f>
        <v>485829.78614736506</v>
      </c>
      <c r="C20" s="3">
        <f>'SEKTÖR (U S D)'!C20*1.7948</f>
        <v>587800.173619204</v>
      </c>
      <c r="D20" s="33">
        <f t="shared" si="0"/>
        <v>20.988912244443693</v>
      </c>
      <c r="E20" s="33">
        <f t="shared" si="1"/>
        <v>2.8706693728815025</v>
      </c>
      <c r="F20" s="3">
        <f>'SEKTÖR (U S D)'!F20*1.6198</f>
        <v>4010943.6786873997</v>
      </c>
      <c r="G20" s="3">
        <f>'SEKTÖR (U S D)'!G20*1.7945</f>
        <v>5062618.587448501</v>
      </c>
      <c r="H20" s="33">
        <f t="shared" si="2"/>
        <v>26.220136531691885</v>
      </c>
      <c r="I20" s="33">
        <f t="shared" si="3"/>
        <v>2.5310322444112305</v>
      </c>
      <c r="J20" s="3">
        <f>'SEKTÖR (U S D)'!J20*1.5803</f>
        <v>5254783.3699488</v>
      </c>
      <c r="K20" s="3">
        <f>'SEKTÖR (U S D)'!K20*1.8036</f>
        <v>6737009.908165201</v>
      </c>
      <c r="L20" s="33">
        <f t="shared" si="4"/>
        <v>28.207186364579727</v>
      </c>
      <c r="M20" s="43">
        <f t="shared" si="5"/>
        <v>2.54228999813227</v>
      </c>
    </row>
    <row r="21" spans="1:13" ht="15" thickBot="1">
      <c r="A21" s="44" t="s">
        <v>9</v>
      </c>
      <c r="B21" s="4">
        <f>'SEKTÖR (U S D)'!B21*1.7923</f>
        <v>485829.78614736506</v>
      </c>
      <c r="C21" s="4">
        <f>'SEKTÖR (U S D)'!C21*1.7948</f>
        <v>587800.173619204</v>
      </c>
      <c r="D21" s="34">
        <f t="shared" si="0"/>
        <v>20.988912244443693</v>
      </c>
      <c r="E21" s="34">
        <f t="shared" si="1"/>
        <v>2.8706693728815025</v>
      </c>
      <c r="F21" s="4">
        <f>'SEKTÖR (U S D)'!F21*1.6198</f>
        <v>4010943.6786873997</v>
      </c>
      <c r="G21" s="4">
        <f>'SEKTÖR (U S D)'!G21*1.7945</f>
        <v>5062618.587448501</v>
      </c>
      <c r="H21" s="34">
        <f t="shared" si="2"/>
        <v>26.220136531691885</v>
      </c>
      <c r="I21" s="34">
        <f t="shared" si="3"/>
        <v>2.5310322444112305</v>
      </c>
      <c r="J21" s="4">
        <f>'SEKTÖR (U S D)'!J21*1.5803</f>
        <v>5254783.3699488</v>
      </c>
      <c r="K21" s="4">
        <f>'SEKTÖR (U S D)'!K21*1.8036</f>
        <v>6737009.908165201</v>
      </c>
      <c r="L21" s="34">
        <f t="shared" si="4"/>
        <v>28.207186364579727</v>
      </c>
      <c r="M21" s="45">
        <f t="shared" si="5"/>
        <v>2.54228999813227</v>
      </c>
    </row>
    <row r="22" spans="1:13" ht="18" thickBot="1" thickTop="1">
      <c r="A22" s="51" t="s">
        <v>10</v>
      </c>
      <c r="B22" s="58">
        <f>'SEKTÖR (U S D)'!B22*1.7923</f>
        <v>15818350.460733715</v>
      </c>
      <c r="C22" s="58">
        <f>'SEKTÖR (U S D)'!C22*1.7948</f>
        <v>16880528.385141846</v>
      </c>
      <c r="D22" s="59">
        <f t="shared" si="0"/>
        <v>6.714846323861651</v>
      </c>
      <c r="E22" s="59">
        <f t="shared" si="1"/>
        <v>82.44028839752688</v>
      </c>
      <c r="F22" s="58">
        <f>'SEKTÖR (U S D)'!F22*1.6198</f>
        <v>134900096.349473</v>
      </c>
      <c r="G22" s="58">
        <f>'SEKTÖR (U S D)'!G22*1.7945</f>
        <v>152417724.55881304</v>
      </c>
      <c r="H22" s="59">
        <f t="shared" si="2"/>
        <v>12.98563061360517</v>
      </c>
      <c r="I22" s="59">
        <f t="shared" si="3"/>
        <v>76.20052129437049</v>
      </c>
      <c r="J22" s="58">
        <f>'SEKTÖR (U S D)'!J22*1.5803</f>
        <v>172949850.07509863</v>
      </c>
      <c r="K22" s="58">
        <f>'SEKTÖR (U S D)'!K22*1.8036</f>
        <v>204001697.92862162</v>
      </c>
      <c r="L22" s="59">
        <f t="shared" si="4"/>
        <v>17.954249651005533</v>
      </c>
      <c r="M22" s="59">
        <f t="shared" si="5"/>
        <v>76.9824422578566</v>
      </c>
    </row>
    <row r="23" spans="1:13" s="64" customFormat="1" ht="15.75">
      <c r="A23" s="42" t="s">
        <v>76</v>
      </c>
      <c r="B23" s="3">
        <f>'SEKTÖR (U S D)'!B23*1.7923</f>
        <v>1561258.839193836</v>
      </c>
      <c r="C23" s="3">
        <f>'SEKTÖR (U S D)'!C23*1.7948</f>
        <v>1821397.899072248</v>
      </c>
      <c r="D23" s="33">
        <f t="shared" si="0"/>
        <v>16.662135281343616</v>
      </c>
      <c r="E23" s="33">
        <f t="shared" si="1"/>
        <v>8.895252841630995</v>
      </c>
      <c r="F23" s="3">
        <f>'SEKTÖR (U S D)'!F23*1.6198</f>
        <v>13251365.4056056</v>
      </c>
      <c r="G23" s="3">
        <f>'SEKTÖR (U S D)'!G23*1.7945</f>
        <v>15125778.968389498</v>
      </c>
      <c r="H23" s="33">
        <f t="shared" si="2"/>
        <v>14.145059813919126</v>
      </c>
      <c r="I23" s="33">
        <f t="shared" si="3"/>
        <v>7.562061733377716</v>
      </c>
      <c r="J23" s="3">
        <f>'SEKTÖR (U S D)'!J23*1.5803</f>
        <v>17192683.651413195</v>
      </c>
      <c r="K23" s="3">
        <f>'SEKTÖR (U S D)'!K23*1.8036</f>
        <v>20384847.859881602</v>
      </c>
      <c r="L23" s="33">
        <f t="shared" si="4"/>
        <v>18.566992060055846</v>
      </c>
      <c r="M23" s="43">
        <f t="shared" si="5"/>
        <v>7.692462314002908</v>
      </c>
    </row>
    <row r="24" spans="1:13" ht="14.25">
      <c r="A24" s="44" t="s">
        <v>11</v>
      </c>
      <c r="B24" s="4">
        <f>'SEKTÖR (U S D)'!B24*1.7923</f>
        <v>1125619.92437862</v>
      </c>
      <c r="C24" s="4">
        <f>'SEKTÖR (U S D)'!C24*1.7948</f>
        <v>1253057.015004172</v>
      </c>
      <c r="D24" s="34">
        <f t="shared" si="0"/>
        <v>11.321502744001405</v>
      </c>
      <c r="E24" s="34">
        <f t="shared" si="1"/>
        <v>6.1196177831977305</v>
      </c>
      <c r="F24" s="4">
        <f>'SEKTÖR (U S D)'!F24*1.6198</f>
        <v>9659026.807757601</v>
      </c>
      <c r="G24" s="4">
        <f>'SEKTÖR (U S D)'!G24*1.7945</f>
        <v>10421131.940736499</v>
      </c>
      <c r="H24" s="34">
        <f t="shared" si="2"/>
        <v>7.890081973546407</v>
      </c>
      <c r="I24" s="34">
        <f t="shared" si="3"/>
        <v>5.209995679046633</v>
      </c>
      <c r="J24" s="4">
        <f>'SEKTÖR (U S D)'!J24*1.5803</f>
        <v>12342566.286515601</v>
      </c>
      <c r="K24" s="4">
        <f>'SEKTÖR (U S D)'!K24*1.8036</f>
        <v>14050276.3631988</v>
      </c>
      <c r="L24" s="34">
        <f t="shared" si="4"/>
        <v>13.835940087669552</v>
      </c>
      <c r="M24" s="45">
        <f t="shared" si="5"/>
        <v>5.302037188020512</v>
      </c>
    </row>
    <row r="25" spans="1:13" ht="14.25">
      <c r="A25" s="44" t="s">
        <v>12</v>
      </c>
      <c r="B25" s="4">
        <f>'SEKTÖR (U S D)'!B25*1.7923</f>
        <v>191978.220807525</v>
      </c>
      <c r="C25" s="4">
        <f>'SEKTÖR (U S D)'!C25*1.7948</f>
        <v>265153.979547324</v>
      </c>
      <c r="D25" s="34">
        <f t="shared" si="0"/>
        <v>38.116698046266464</v>
      </c>
      <c r="E25" s="34">
        <f t="shared" si="1"/>
        <v>1.294945871651378</v>
      </c>
      <c r="F25" s="4">
        <f>'SEKTÖR (U S D)'!F25*1.6198</f>
        <v>1741201.6224148</v>
      </c>
      <c r="G25" s="4">
        <f>'SEKTÖR (U S D)'!G25*1.7945</f>
        <v>2122617.897101</v>
      </c>
      <c r="H25" s="34">
        <f t="shared" si="2"/>
        <v>21.905347995094875</v>
      </c>
      <c r="I25" s="34">
        <f t="shared" si="3"/>
        <v>1.0611927893297255</v>
      </c>
      <c r="J25" s="4">
        <f>'SEKTÖR (U S D)'!J25*1.5803</f>
        <v>2391104.5921135005</v>
      </c>
      <c r="K25" s="4">
        <f>'SEKTÖR (U S D)'!K25*1.8036</f>
        <v>2863202.5569636</v>
      </c>
      <c r="L25" s="34">
        <f t="shared" si="4"/>
        <v>19.743927823450488</v>
      </c>
      <c r="M25" s="45">
        <f t="shared" si="5"/>
        <v>1.0804631910030447</v>
      </c>
    </row>
    <row r="26" spans="1:13" ht="14.25">
      <c r="A26" s="44" t="s">
        <v>13</v>
      </c>
      <c r="B26" s="4">
        <f>'SEKTÖR (U S D)'!B26*1.7923</f>
        <v>243660.694007691</v>
      </c>
      <c r="C26" s="4">
        <f>'SEKTÖR (U S D)'!C26*1.7948</f>
        <v>303186.904520752</v>
      </c>
      <c r="D26" s="34">
        <f t="shared" si="0"/>
        <v>24.429960176991912</v>
      </c>
      <c r="E26" s="34">
        <f t="shared" si="1"/>
        <v>1.4806891867818872</v>
      </c>
      <c r="F26" s="4">
        <f>'SEKTÖR (U S D)'!F26*1.6198</f>
        <v>1851136.9819123996</v>
      </c>
      <c r="G26" s="4">
        <f>'SEKTÖR (U S D)'!G26*1.7945</f>
        <v>2582029.134141</v>
      </c>
      <c r="H26" s="34">
        <f t="shared" si="2"/>
        <v>39.483417995005404</v>
      </c>
      <c r="I26" s="34">
        <f t="shared" si="3"/>
        <v>1.290873266795661</v>
      </c>
      <c r="J26" s="4">
        <f>'SEKTÖR (U S D)'!J26*1.5803</f>
        <v>2459012.7822659</v>
      </c>
      <c r="K26" s="4">
        <f>'SEKTÖR (U S D)'!K26*1.8036</f>
        <v>3471374.3505192003</v>
      </c>
      <c r="L26" s="34">
        <f t="shared" si="4"/>
        <v>41.16943090147103</v>
      </c>
      <c r="M26" s="45">
        <f t="shared" si="5"/>
        <v>1.309963976808428</v>
      </c>
    </row>
    <row r="27" spans="1:13" s="64" customFormat="1" ht="15.75">
      <c r="A27" s="42" t="s">
        <v>77</v>
      </c>
      <c r="B27" s="3">
        <f>'SEKTÖR (U S D)'!B27*1.7923</f>
        <v>2190138.550192083</v>
      </c>
      <c r="C27" s="3">
        <f>'SEKTÖR (U S D)'!C27*1.7948</f>
        <v>2672071.089539908</v>
      </c>
      <c r="D27" s="33">
        <f t="shared" si="0"/>
        <v>22.00465990179285</v>
      </c>
      <c r="E27" s="33">
        <f t="shared" si="1"/>
        <v>13.049728433516261</v>
      </c>
      <c r="F27" s="3">
        <f>'SEKTÖR (U S D)'!F27*1.6198</f>
        <v>19284555.6785336</v>
      </c>
      <c r="G27" s="3">
        <f>'SEKTÖR (U S D)'!G27*1.7945</f>
        <v>23196083.972409498</v>
      </c>
      <c r="H27" s="33">
        <f t="shared" si="2"/>
        <v>20.283217093925458</v>
      </c>
      <c r="I27" s="33">
        <f t="shared" si="3"/>
        <v>11.596772591914362</v>
      </c>
      <c r="J27" s="3">
        <f>'SEKTÖR (U S D)'!J27*1.5803</f>
        <v>24460198.7061969</v>
      </c>
      <c r="K27" s="3">
        <f>'SEKTÖR (U S D)'!K27*1.8036</f>
        <v>30275648.294918403</v>
      </c>
      <c r="L27" s="33">
        <f t="shared" si="4"/>
        <v>23.775152682010635</v>
      </c>
      <c r="M27" s="43">
        <f t="shared" si="5"/>
        <v>11.424872294436586</v>
      </c>
    </row>
    <row r="28" spans="1:13" ht="14.25">
      <c r="A28" s="44" t="s">
        <v>14</v>
      </c>
      <c r="B28" s="4">
        <f>'SEKTÖR (U S D)'!B28*1.7923</f>
        <v>2190138.550192083</v>
      </c>
      <c r="C28" s="4">
        <f>'SEKTÖR (U S D)'!C28*1.7948</f>
        <v>2672071.089539908</v>
      </c>
      <c r="D28" s="34">
        <f t="shared" si="0"/>
        <v>22.00465990179285</v>
      </c>
      <c r="E28" s="34">
        <f t="shared" si="1"/>
        <v>13.049728433516261</v>
      </c>
      <c r="F28" s="4">
        <f>'SEKTÖR (U S D)'!F28*1.6198</f>
        <v>19284555.6785336</v>
      </c>
      <c r="G28" s="4">
        <f>'SEKTÖR (U S D)'!G28*1.7945</f>
        <v>23196083.972409498</v>
      </c>
      <c r="H28" s="34">
        <f t="shared" si="2"/>
        <v>20.283217093925458</v>
      </c>
      <c r="I28" s="34">
        <f t="shared" si="3"/>
        <v>11.596772591914362</v>
      </c>
      <c r="J28" s="4">
        <f>'SEKTÖR (U S D)'!J28*1.5803</f>
        <v>24460198.7061969</v>
      </c>
      <c r="K28" s="4">
        <f>'SEKTÖR (U S D)'!K28*1.8036</f>
        <v>30275648.294918403</v>
      </c>
      <c r="L28" s="34">
        <f t="shared" si="4"/>
        <v>23.775152682010635</v>
      </c>
      <c r="M28" s="45">
        <f t="shared" si="5"/>
        <v>11.424872294436586</v>
      </c>
    </row>
    <row r="29" spans="1:13" s="64" customFormat="1" ht="15.75">
      <c r="A29" s="42" t="s">
        <v>78</v>
      </c>
      <c r="B29" s="3">
        <f>'SEKTÖR (U S D)'!B29*1.7923</f>
        <v>12066953.071347797</v>
      </c>
      <c r="C29" s="3">
        <f>'SEKTÖR (U S D)'!C29*1.7948</f>
        <v>12387059.396529691</v>
      </c>
      <c r="D29" s="33">
        <f t="shared" si="0"/>
        <v>2.65275188599155</v>
      </c>
      <c r="E29" s="33">
        <f t="shared" si="1"/>
        <v>60.49530712237963</v>
      </c>
      <c r="F29" s="3">
        <f>'SEKTÖR (U S D)'!F29*1.6198</f>
        <v>102364175.2685734</v>
      </c>
      <c r="G29" s="3">
        <f>'SEKTÖR (U S D)'!G29*1.7945</f>
        <v>114095861.61980851</v>
      </c>
      <c r="H29" s="33">
        <f t="shared" si="2"/>
        <v>11.460734500575638</v>
      </c>
      <c r="I29" s="33">
        <f t="shared" si="3"/>
        <v>57.04168696997554</v>
      </c>
      <c r="J29" s="3">
        <f>'SEKTÖR (U S D)'!J29*1.5803</f>
        <v>131296967.72064911</v>
      </c>
      <c r="K29" s="3">
        <f>'SEKTÖR (U S D)'!K29*1.8036</f>
        <v>153341203.5774216</v>
      </c>
      <c r="L29" s="33">
        <f t="shared" si="4"/>
        <v>16.789600125171507</v>
      </c>
      <c r="M29" s="43">
        <f t="shared" si="5"/>
        <v>57.86510833002679</v>
      </c>
    </row>
    <row r="30" spans="1:13" ht="14.25">
      <c r="A30" s="44" t="s">
        <v>15</v>
      </c>
      <c r="B30" s="4">
        <f>'SEKTÖR (U S D)'!B30*1.7923</f>
        <v>1976557.630538017</v>
      </c>
      <c r="C30" s="4">
        <f>'SEKTÖR (U S D)'!C30*1.7948</f>
        <v>2465817.265481864</v>
      </c>
      <c r="D30" s="34">
        <f t="shared" si="0"/>
        <v>24.753117611383338</v>
      </c>
      <c r="E30" s="34">
        <f t="shared" si="1"/>
        <v>12.042436223788727</v>
      </c>
      <c r="F30" s="4">
        <f>'SEKTÖR (U S D)'!F30*1.6198</f>
        <v>20013996.253742397</v>
      </c>
      <c r="G30" s="4">
        <f>'SEKTÖR (U S D)'!G30*1.7945</f>
        <v>21568054.72896</v>
      </c>
      <c r="H30" s="34">
        <f t="shared" si="2"/>
        <v>7.76485842964526</v>
      </c>
      <c r="I30" s="34">
        <f t="shared" si="3"/>
        <v>10.782847063289495</v>
      </c>
      <c r="J30" s="4">
        <f>'SEKTÖR (U S D)'!J30*1.5803</f>
        <v>25850237.7433756</v>
      </c>
      <c r="K30" s="4">
        <f>'SEKTÖR (U S D)'!K30*1.8036</f>
        <v>28527308.111754</v>
      </c>
      <c r="L30" s="34">
        <f t="shared" si="4"/>
        <v>10.356076392622072</v>
      </c>
      <c r="M30" s="45">
        <f t="shared" si="5"/>
        <v>10.76511554454602</v>
      </c>
    </row>
    <row r="31" spans="1:13" ht="14.25">
      <c r="A31" s="44" t="s">
        <v>119</v>
      </c>
      <c r="B31" s="4">
        <f>'SEKTÖR (U S D)'!B31*1.7923</f>
        <v>2932912.867105104</v>
      </c>
      <c r="C31" s="4">
        <f>'SEKTÖR (U S D)'!C31*1.7948</f>
        <v>2697892.0077567357</v>
      </c>
      <c r="D31" s="34">
        <f t="shared" si="0"/>
        <v>-8.01322337203774</v>
      </c>
      <c r="E31" s="34">
        <f t="shared" si="1"/>
        <v>13.175831354936534</v>
      </c>
      <c r="F31" s="4">
        <f>'SEKTÖR (U S D)'!F31*1.6198</f>
        <v>24326475.591308802</v>
      </c>
      <c r="G31" s="4">
        <f>'SEKTÖR (U S D)'!G31*1.7945</f>
        <v>25210617.519460503</v>
      </c>
      <c r="H31" s="34">
        <f t="shared" si="2"/>
        <v>3.634484267287699</v>
      </c>
      <c r="I31" s="34">
        <f t="shared" si="3"/>
        <v>12.603929121082006</v>
      </c>
      <c r="J31" s="4">
        <f>'SEKTÖR (U S D)'!J31*1.5803</f>
        <v>31096120.4639085</v>
      </c>
      <c r="K31" s="4">
        <f>'SEKTÖR (U S D)'!K31*1.8036</f>
        <v>34541992.6723584</v>
      </c>
      <c r="L31" s="34">
        <f t="shared" si="4"/>
        <v>11.08135727879408</v>
      </c>
      <c r="M31" s="45">
        <f t="shared" si="5"/>
        <v>13.034827569432982</v>
      </c>
    </row>
    <row r="32" spans="1:13" ht="14.25">
      <c r="A32" s="44" t="s">
        <v>120</v>
      </c>
      <c r="B32" s="4">
        <f>'SEKTÖR (U S D)'!B32*1.7923</f>
        <v>148637.838656701</v>
      </c>
      <c r="C32" s="4">
        <f>'SEKTÖR (U S D)'!C32*1.7948</f>
        <v>30371.937117508</v>
      </c>
      <c r="D32" s="34">
        <f t="shared" si="0"/>
        <v>-79.56648361413808</v>
      </c>
      <c r="E32" s="34">
        <f t="shared" si="1"/>
        <v>0.14832896210540455</v>
      </c>
      <c r="F32" s="4">
        <f>'SEKTÖR (U S D)'!F32*1.6198</f>
        <v>1835529.7424099997</v>
      </c>
      <c r="G32" s="4">
        <f>'SEKTÖR (U S D)'!G32*1.7945</f>
        <v>1086020.3943315002</v>
      </c>
      <c r="H32" s="34">
        <f t="shared" si="2"/>
        <v>-40.833407967250615</v>
      </c>
      <c r="I32" s="34">
        <f t="shared" si="3"/>
        <v>0.5429507652336426</v>
      </c>
      <c r="J32" s="4">
        <f>'SEKTÖR (U S D)'!J32*1.5803</f>
        <v>2102400.5080087</v>
      </c>
      <c r="K32" s="4">
        <f>'SEKTÖR (U S D)'!K32*1.8036</f>
        <v>1431497.7924228</v>
      </c>
      <c r="L32" s="34">
        <f t="shared" si="4"/>
        <v>-31.911270618049315</v>
      </c>
      <c r="M32" s="45">
        <f t="shared" si="5"/>
        <v>0.5401925438189022</v>
      </c>
    </row>
    <row r="33" spans="1:13" ht="14.25">
      <c r="A33" s="44" t="s">
        <v>32</v>
      </c>
      <c r="B33" s="4">
        <f>'SEKTÖR (U S D)'!B33*1.7923</f>
        <v>1799114.7766001371</v>
      </c>
      <c r="C33" s="4">
        <f>'SEKTÖR (U S D)'!C33*1.7948</f>
        <v>1765360.9503321678</v>
      </c>
      <c r="D33" s="34">
        <f t="shared" si="0"/>
        <v>-1.8761352364497477</v>
      </c>
      <c r="E33" s="34">
        <f t="shared" si="1"/>
        <v>8.621582367007944</v>
      </c>
      <c r="F33" s="4">
        <f>'SEKTÖR (U S D)'!F33*1.6198</f>
        <v>12892209.890687399</v>
      </c>
      <c r="G33" s="4">
        <f>'SEKTÖR (U S D)'!G33*1.7945</f>
        <v>15746350.135641001</v>
      </c>
      <c r="H33" s="34">
        <f t="shared" si="2"/>
        <v>22.138487265982782</v>
      </c>
      <c r="I33" s="34">
        <f t="shared" si="3"/>
        <v>7.8723133565514605</v>
      </c>
      <c r="J33" s="4">
        <f>'SEKTÖR (U S D)'!J33*1.5803</f>
        <v>16921996.845741197</v>
      </c>
      <c r="K33" s="4">
        <f>'SEKTÖR (U S D)'!K33*1.8036</f>
        <v>21643614.108363602</v>
      </c>
      <c r="L33" s="34">
        <f t="shared" si="4"/>
        <v>27.902246440914013</v>
      </c>
      <c r="M33" s="45">
        <f t="shared" si="5"/>
        <v>8.167472576289107</v>
      </c>
    </row>
    <row r="34" spans="1:13" ht="14.25">
      <c r="A34" s="44" t="s">
        <v>31</v>
      </c>
      <c r="B34" s="4">
        <f>'SEKTÖR (U S D)'!B34*1.7923</f>
        <v>660480.044909145</v>
      </c>
      <c r="C34" s="4">
        <f>'SEKTÖR (U S D)'!C34*1.7948</f>
        <v>752265.885963452</v>
      </c>
      <c r="D34" s="34">
        <f t="shared" si="0"/>
        <v>13.896837877506659</v>
      </c>
      <c r="E34" s="34">
        <f t="shared" si="1"/>
        <v>3.6738788724786073</v>
      </c>
      <c r="F34" s="4">
        <f>'SEKTÖR (U S D)'!F34*1.6198</f>
        <v>5797062.813505599</v>
      </c>
      <c r="G34" s="4">
        <f>'SEKTÖR (U S D)'!G34*1.7945</f>
        <v>7068881.610598501</v>
      </c>
      <c r="H34" s="34">
        <f t="shared" si="2"/>
        <v>21.939020466190314</v>
      </c>
      <c r="I34" s="34">
        <f t="shared" si="3"/>
        <v>3.534053964228724</v>
      </c>
      <c r="J34" s="4">
        <f>'SEKTÖR (U S D)'!J34*1.5803</f>
        <v>7562713.881113299</v>
      </c>
      <c r="K34" s="4">
        <f>'SEKTÖR (U S D)'!K34*1.8036</f>
        <v>9486308.861226</v>
      </c>
      <c r="L34" s="34">
        <f t="shared" si="4"/>
        <v>25.435247324595732</v>
      </c>
      <c r="M34" s="45">
        <f t="shared" si="5"/>
        <v>3.579770323308986</v>
      </c>
    </row>
    <row r="35" spans="1:13" ht="14.25">
      <c r="A35" s="44" t="s">
        <v>16</v>
      </c>
      <c r="B35" s="4">
        <f>'SEKTÖR (U S D)'!B35*1.7923</f>
        <v>918371.97887706</v>
      </c>
      <c r="C35" s="4">
        <f>'SEKTÖR (U S D)'!C35*1.7948</f>
        <v>930551.463201248</v>
      </c>
      <c r="D35" s="34">
        <f t="shared" si="0"/>
        <v>1.3262038263711449</v>
      </c>
      <c r="E35" s="34">
        <f t="shared" si="1"/>
        <v>4.544581143714411</v>
      </c>
      <c r="F35" s="4">
        <f>'SEKTÖR (U S D)'!F35*1.6198</f>
        <v>7667013.816152601</v>
      </c>
      <c r="G35" s="4">
        <f>'SEKTÖR (U S D)'!G35*1.7945</f>
        <v>8492740.979500499</v>
      </c>
      <c r="H35" s="34">
        <f t="shared" si="2"/>
        <v>10.769866641015886</v>
      </c>
      <c r="I35" s="34">
        <f t="shared" si="3"/>
        <v>4.245905728675839</v>
      </c>
      <c r="J35" s="4">
        <f>'SEKTÖR (U S D)'!J35*1.5803</f>
        <v>9763864.050678302</v>
      </c>
      <c r="K35" s="4">
        <f>'SEKTÖR (U S D)'!K35*1.8036</f>
        <v>11331360.5328936</v>
      </c>
      <c r="L35" s="34">
        <f t="shared" si="4"/>
        <v>16.054058865213342</v>
      </c>
      <c r="M35" s="45">
        <f t="shared" si="5"/>
        <v>4.276022291891179</v>
      </c>
    </row>
    <row r="36" spans="1:13" ht="14.25">
      <c r="A36" s="44" t="s">
        <v>141</v>
      </c>
      <c r="B36" s="4">
        <f>'SEKTÖR (U S D)'!B36*1.7923</f>
        <v>2279372.866030543</v>
      </c>
      <c r="C36" s="4">
        <f>'SEKTÖR (U S D)'!C36*1.7948</f>
        <v>2195437.738316088</v>
      </c>
      <c r="D36" s="34">
        <f t="shared" si="0"/>
        <v>-3.6823781209884077</v>
      </c>
      <c r="E36" s="34">
        <f t="shared" si="1"/>
        <v>10.721970081511259</v>
      </c>
      <c r="F36" s="4">
        <f>'SEKTÖR (U S D)'!F36*1.6198</f>
        <v>18564395.6664348</v>
      </c>
      <c r="G36" s="4">
        <f>'SEKTÖR (U S D)'!G36*1.7945</f>
        <v>21218561.995036498</v>
      </c>
      <c r="H36" s="34">
        <f t="shared" si="2"/>
        <v>14.297079077023458</v>
      </c>
      <c r="I36" s="34">
        <f t="shared" si="3"/>
        <v>10.60811982214577</v>
      </c>
      <c r="J36" s="4">
        <f>'SEKTÖR (U S D)'!J36*1.5803</f>
        <v>23485974.5499227</v>
      </c>
      <c r="K36" s="4">
        <f>'SEKTÖR (U S D)'!K36*1.8036</f>
        <v>28242092.272662003</v>
      </c>
      <c r="L36" s="34">
        <f t="shared" si="4"/>
        <v>20.250885108597526</v>
      </c>
      <c r="M36" s="45">
        <f t="shared" si="5"/>
        <v>10.657485990052763</v>
      </c>
    </row>
    <row r="37" spans="1:13" ht="14.25">
      <c r="A37" s="44" t="s">
        <v>151</v>
      </c>
      <c r="B37" s="4">
        <f>'SEKTÖR (U S D)'!B37*1.7923</f>
        <v>486642.409285774</v>
      </c>
      <c r="C37" s="4">
        <f>'SEKTÖR (U S D)'!C37*1.7948</f>
        <v>449994.458201652</v>
      </c>
      <c r="D37" s="34">
        <f t="shared" si="0"/>
        <v>-7.530776271206771</v>
      </c>
      <c r="E37" s="34">
        <f t="shared" si="1"/>
        <v>2.1976606457465055</v>
      </c>
      <c r="F37" s="4">
        <f>'SEKTÖR (U S D)'!F37*1.6198</f>
        <v>3908061.6702582003</v>
      </c>
      <c r="G37" s="4">
        <f>'SEKTÖR (U S D)'!G37*1.7945</f>
        <v>4206202.440332</v>
      </c>
      <c r="H37" s="34">
        <f t="shared" si="2"/>
        <v>7.628865540755454</v>
      </c>
      <c r="I37" s="34">
        <f t="shared" si="3"/>
        <v>2.1028710378055497</v>
      </c>
      <c r="J37" s="4">
        <f>'SEKTÖR (U S D)'!J37*1.5803</f>
        <v>5106079.7727286</v>
      </c>
      <c r="K37" s="4">
        <f>'SEKTÖR (U S D)'!K37*1.8036</f>
        <v>5577641.696959199</v>
      </c>
      <c r="L37" s="34">
        <f t="shared" si="4"/>
        <v>9.235302721849278</v>
      </c>
      <c r="M37" s="45">
        <f t="shared" si="5"/>
        <v>2.104788755343651</v>
      </c>
    </row>
    <row r="38" spans="1:13" ht="14.25">
      <c r="A38" s="44" t="s">
        <v>150</v>
      </c>
      <c r="B38" s="4">
        <f>'SEKTÖR (U S D)'!B38*1.7923</f>
        <v>205215.07887327</v>
      </c>
      <c r="C38" s="4">
        <f>'SEKTÖR (U S D)'!C38*1.7948</f>
        <v>323943.680172924</v>
      </c>
      <c r="D38" s="34">
        <f t="shared" si="0"/>
        <v>57.8556906985254</v>
      </c>
      <c r="E38" s="34">
        <f t="shared" si="1"/>
        <v>1.5820600995830534</v>
      </c>
      <c r="F38" s="4">
        <f>'SEKTÖR (U S D)'!F38*1.6198</f>
        <v>1675558.496885</v>
      </c>
      <c r="G38" s="4">
        <f>'SEKTÖR (U S D)'!G38*1.7945</f>
        <v>2671302.67742</v>
      </c>
      <c r="H38" s="34">
        <f t="shared" si="2"/>
        <v>59.42759876102026</v>
      </c>
      <c r="I38" s="34">
        <f t="shared" si="3"/>
        <v>1.3355051529843989</v>
      </c>
      <c r="J38" s="4">
        <f>'SEKTÖR (U S D)'!J38*1.5803</f>
        <v>2229235.4097132</v>
      </c>
      <c r="K38" s="4">
        <f>'SEKTÖR (U S D)'!K38*1.8036</f>
        <v>3460158.9615132003</v>
      </c>
      <c r="L38" s="34">
        <f t="shared" si="4"/>
        <v>55.21729766343357</v>
      </c>
      <c r="M38" s="45">
        <f t="shared" si="5"/>
        <v>1.3057317177374475</v>
      </c>
    </row>
    <row r="39" spans="1:13" ht="14.25">
      <c r="A39" s="44" t="s">
        <v>157</v>
      </c>
      <c r="B39" s="4">
        <f>'SEKTÖR (U S D)'!B39*1.7923</f>
        <v>114534.77805154999</v>
      </c>
      <c r="C39" s="4">
        <f>'SEKTÖR (U S D)'!C39*1.7948</f>
        <v>169968.68135514398</v>
      </c>
      <c r="D39" s="34">
        <f t="shared" si="0"/>
        <v>48.399188653986144</v>
      </c>
      <c r="E39" s="34">
        <f t="shared" si="1"/>
        <v>0.8300846270783174</v>
      </c>
      <c r="F39" s="4">
        <f>'SEKTÖR (U S D)'!F39*1.6198</f>
        <v>932218.3919594</v>
      </c>
      <c r="G39" s="4">
        <f>'SEKTÖR (U S D)'!G39*1.7945</f>
        <v>1662157.1503249998</v>
      </c>
      <c r="H39" s="34">
        <f t="shared" si="2"/>
        <v>78.30126123465176</v>
      </c>
      <c r="I39" s="34">
        <f t="shared" si="3"/>
        <v>0.8309876144296945</v>
      </c>
      <c r="J39" s="4">
        <f>'SEKTÖR (U S D)'!J39*1.5803</f>
        <v>1231843.8294561</v>
      </c>
      <c r="K39" s="4">
        <f>'SEKTÖR (U S D)'!K39*1.8036</f>
        <v>2226688.8180588</v>
      </c>
      <c r="L39" s="34">
        <f t="shared" si="4"/>
        <v>80.76064228384836</v>
      </c>
      <c r="M39" s="45">
        <f t="shared" si="5"/>
        <v>0.8402672384736888</v>
      </c>
    </row>
    <row r="40" spans="1:13" ht="14.25">
      <c r="A40" s="81" t="s">
        <v>158</v>
      </c>
      <c r="B40" s="4">
        <f>'SEKTÖR (U S D)'!B40*1.7923</f>
        <v>537805.136921848</v>
      </c>
      <c r="C40" s="4">
        <f>'SEKTÖR (U S D)'!C40*1.7948</f>
        <v>594178.2793565639</v>
      </c>
      <c r="D40" s="34">
        <f t="shared" si="0"/>
        <v>10.482075860667695</v>
      </c>
      <c r="E40" s="34">
        <f t="shared" si="1"/>
        <v>2.9018184497599666</v>
      </c>
      <c r="F40" s="4">
        <f>'SEKTÖR (U S D)'!F40*1.6198</f>
        <v>4657054.676328599</v>
      </c>
      <c r="G40" s="4">
        <f>'SEKTÖR (U S D)'!G40*1.7945</f>
        <v>5052809.2869755</v>
      </c>
      <c r="H40" s="34">
        <f t="shared" si="2"/>
        <v>8.49795929299449</v>
      </c>
      <c r="I40" s="34">
        <f t="shared" si="3"/>
        <v>2.5261281309838757</v>
      </c>
      <c r="J40" s="4">
        <f>'SEKTÖR (U S D)'!J40*1.5803</f>
        <v>5834810.8316782</v>
      </c>
      <c r="K40" s="4">
        <f>'SEKTÖR (U S D)'!K40*1.8036</f>
        <v>6732583.734888</v>
      </c>
      <c r="L40" s="34">
        <f t="shared" si="4"/>
        <v>15.386495451328704</v>
      </c>
      <c r="M40" s="45">
        <f t="shared" si="5"/>
        <v>2.5406197295404143</v>
      </c>
    </row>
    <row r="41" spans="1:13" ht="15" thickBot="1">
      <c r="A41" s="44" t="s">
        <v>79</v>
      </c>
      <c r="B41" s="4">
        <f>'SEKTÖR (U S D)'!B41*1.7923</f>
        <v>7307.665498648</v>
      </c>
      <c r="C41" s="4">
        <f>'SEKTÖR (U S D)'!C41*1.7948</f>
        <v>11277.049274344</v>
      </c>
      <c r="D41" s="34">
        <f t="shared" si="0"/>
        <v>54.3180825180132</v>
      </c>
      <c r="E41" s="34">
        <f t="shared" si="1"/>
        <v>0.05507429466890047</v>
      </c>
      <c r="F41" s="4">
        <f>'SEKTÖR (U S D)'!F41*1.6198</f>
        <v>94598.25890059998</v>
      </c>
      <c r="G41" s="4">
        <f>'SEKTÖR (U S D)'!G41*1.7945</f>
        <v>112162.695844</v>
      </c>
      <c r="H41" s="34">
        <f t="shared" si="2"/>
        <v>18.567399810028242</v>
      </c>
      <c r="I41" s="34">
        <f t="shared" si="3"/>
        <v>0.05607520987361787</v>
      </c>
      <c r="J41" s="4">
        <f>'SEKTÖR (U S D)'!J41*1.5803</f>
        <v>111689.83906559998</v>
      </c>
      <c r="K41" s="4">
        <f>'SEKTÖR (U S D)'!K41*1.8036</f>
        <v>139952.40892560003</v>
      </c>
      <c r="L41" s="34">
        <f t="shared" si="4"/>
        <v>25.304513012504472</v>
      </c>
      <c r="M41" s="45">
        <f t="shared" si="5"/>
        <v>0.05281268905287554</v>
      </c>
    </row>
    <row r="42" spans="1:13" ht="18" thickBot="1" thickTop="1">
      <c r="A42" s="51" t="s">
        <v>17</v>
      </c>
      <c r="B42" s="58">
        <f>'SEKTÖR (U S D)'!B42*1.7923</f>
        <v>575242.57590407</v>
      </c>
      <c r="C42" s="58">
        <f>'SEKTÖR (U S D)'!C42*1.7948</f>
        <v>655334.475759572</v>
      </c>
      <c r="D42" s="59">
        <f t="shared" si="0"/>
        <v>13.923152285733876</v>
      </c>
      <c r="E42" s="59">
        <f t="shared" si="1"/>
        <v>3.2004900525515882</v>
      </c>
      <c r="F42" s="58">
        <f>'SEKTÖR (U S D)'!F42*1.6198</f>
        <v>4635630.3592326</v>
      </c>
      <c r="G42" s="58">
        <f>'SEKTÖR (U S D)'!G42*1.7945</f>
        <v>5407313.1567655</v>
      </c>
      <c r="H42" s="59">
        <f t="shared" si="2"/>
        <v>16.646771587298165</v>
      </c>
      <c r="I42" s="59">
        <f t="shared" si="3"/>
        <v>2.703360665828903</v>
      </c>
      <c r="J42" s="58">
        <f>'SEKTÖR (U S D)'!J42*1.5803</f>
        <v>6039001.2540315</v>
      </c>
      <c r="K42" s="58">
        <f>'SEKTÖR (U S D)'!K42*1.8036</f>
        <v>7240435.8479604</v>
      </c>
      <c r="L42" s="59">
        <f t="shared" si="4"/>
        <v>19.894590899891767</v>
      </c>
      <c r="M42" s="59">
        <f t="shared" si="5"/>
        <v>2.7322637029342327</v>
      </c>
    </row>
    <row r="43" spans="1:13" ht="14.25">
      <c r="A43" s="44" t="s">
        <v>82</v>
      </c>
      <c r="B43" s="4">
        <f>'SEKTÖR (U S D)'!B43*1.7923</f>
        <v>575242.57590407</v>
      </c>
      <c r="C43" s="4">
        <f>'SEKTÖR (U S D)'!C43*1.7948</f>
        <v>655334.475759572</v>
      </c>
      <c r="D43" s="34">
        <f t="shared" si="0"/>
        <v>13.923152285733876</v>
      </c>
      <c r="E43" s="34">
        <f t="shared" si="1"/>
        <v>3.2004900525515882</v>
      </c>
      <c r="F43" s="4">
        <f>'SEKTÖR (U S D)'!F43*1.6198</f>
        <v>4635630.3592326</v>
      </c>
      <c r="G43" s="4">
        <f>'SEKTÖR (U S D)'!G43*1.7945</f>
        <v>5407313.1567655</v>
      </c>
      <c r="H43" s="34">
        <f t="shared" si="2"/>
        <v>16.646771587298165</v>
      </c>
      <c r="I43" s="34">
        <f t="shared" si="3"/>
        <v>2.703360665828903</v>
      </c>
      <c r="J43" s="4">
        <f>'SEKTÖR (U S D)'!J43*1.5803</f>
        <v>6039001.2540315</v>
      </c>
      <c r="K43" s="4">
        <f>'SEKTÖR (U S D)'!K43*1.8036</f>
        <v>7240435.8479604</v>
      </c>
      <c r="L43" s="34">
        <f t="shared" si="4"/>
        <v>19.894590899891767</v>
      </c>
      <c r="M43" s="45">
        <f t="shared" si="5"/>
        <v>2.7322637029342327</v>
      </c>
    </row>
    <row r="44" spans="1:13" ht="14.25">
      <c r="A44" s="111" t="s">
        <v>123</v>
      </c>
      <c r="B44" s="121">
        <f>'SEKTÖR (U S D)'!B44*1.7923</f>
        <v>0</v>
      </c>
      <c r="C44" s="121">
        <f>'SEKTÖR (U S D)'!C44*1.7948</f>
        <v>0</v>
      </c>
      <c r="D44" s="122"/>
      <c r="E44" s="123"/>
      <c r="F44" s="4">
        <f>'SEKTÖR (U S D)'!F44*1.6198</f>
        <v>1232558.3452546017</v>
      </c>
      <c r="G44" s="4">
        <f>'SEKTÖR (U S D)'!G44*1.7945</f>
        <v>17684435.529610507</v>
      </c>
      <c r="H44" s="34">
        <f t="shared" si="2"/>
        <v>1334.7747185921285</v>
      </c>
      <c r="I44" s="34">
        <f t="shared" si="3"/>
        <v>8.841249992765942</v>
      </c>
      <c r="J44" s="113">
        <f>'SEKTÖR (U S D)'!J44*1.5803</f>
        <v>1905070.6546878126</v>
      </c>
      <c r="K44" s="113">
        <f>'SEKTÖR (U S D)'!K44*1.8036</f>
        <v>19499595.96743638</v>
      </c>
      <c r="L44" s="114">
        <f t="shared" si="4"/>
        <v>923.5628751854252</v>
      </c>
      <c r="M44" s="115">
        <f t="shared" si="5"/>
        <v>7.358402091045023</v>
      </c>
    </row>
    <row r="45" spans="1:13" s="39" customFormat="1" ht="18.75" thickBot="1">
      <c r="A45" s="46" t="s">
        <v>18</v>
      </c>
      <c r="B45" s="47">
        <f>'SEKTÖR (U S D)'!B45*1.7923</f>
        <v>19039041.38072627</v>
      </c>
      <c r="C45" s="47">
        <f>'SEKTÖR (U S D)'!C45*1.7948</f>
        <v>20476066.633517798</v>
      </c>
      <c r="D45" s="48">
        <f>(C45-B45)/B45*100</f>
        <v>7.547781550841455</v>
      </c>
      <c r="E45" s="49">
        <f>C45/C$45*100</f>
        <v>100</v>
      </c>
      <c r="F45" s="47">
        <f>'SEKTÖR (U S D)'!F45*1.6198</f>
        <v>161078805.658498</v>
      </c>
      <c r="G45" s="47">
        <f>'SEKTÖR (U S D)'!G45*1.7945</f>
        <v>200021892.1994085</v>
      </c>
      <c r="H45" s="48">
        <f t="shared" si="2"/>
        <v>24.176418729769743</v>
      </c>
      <c r="I45" s="49">
        <f t="shared" si="3"/>
        <v>100</v>
      </c>
      <c r="J45" s="47">
        <f>'SEKTÖR (U S D)'!J45*1.5803</f>
        <v>207986674.6351191</v>
      </c>
      <c r="K45" s="47">
        <f>'SEKTÖR (U S D)'!K45*1.8036</f>
        <v>264997695.5073828</v>
      </c>
      <c r="L45" s="48">
        <f t="shared" si="4"/>
        <v>27.410900709038614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164</v>
      </c>
      <c r="E6" s="171"/>
      <c r="F6" s="170" t="s">
        <v>152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10.98717279939895</v>
      </c>
      <c r="C8" s="59">
        <f>'SEKTÖR (TL)'!D8</f>
        <v>11.141983897986524</v>
      </c>
      <c r="D8" s="59">
        <f>'SEKTÖR (U S D)'!H8</f>
        <v>8.9389154545146</v>
      </c>
      <c r="E8" s="59">
        <f>'SEKTÖR (TL)'!H8</f>
        <v>20.688284839564417</v>
      </c>
      <c r="F8" s="59">
        <f>'SEKTÖR (U S D)'!L8</f>
        <v>10.78537780653638</v>
      </c>
      <c r="G8" s="59">
        <f>'SEKTÖR (TL)'!L8</f>
        <v>26.43960476610075</v>
      </c>
    </row>
    <row r="9" spans="1:7" s="64" customFormat="1" ht="15.75">
      <c r="A9" s="60" t="s">
        <v>73</v>
      </c>
      <c r="B9" s="62">
        <f>'SEKTÖR (U S D)'!D9</f>
        <v>7.553868580714424</v>
      </c>
      <c r="C9" s="62">
        <f>'SEKTÖR (TL)'!D9</f>
        <v>7.703890715095821</v>
      </c>
      <c r="D9" s="62">
        <f>'SEKTÖR (U S D)'!H9</f>
        <v>6.641439222085846</v>
      </c>
      <c r="E9" s="62">
        <f>'SEKTÖR (TL)'!H9</f>
        <v>18.1430193135159</v>
      </c>
      <c r="F9" s="62">
        <f>'SEKTÖR (U S D)'!L9</f>
        <v>9.238759979316306</v>
      </c>
      <c r="G9" s="62">
        <f>'SEKTÖR (TL)'!L9</f>
        <v>24.67444630683724</v>
      </c>
    </row>
    <row r="10" spans="1:7" ht="14.25">
      <c r="A10" s="44" t="s">
        <v>3</v>
      </c>
      <c r="B10" s="34">
        <f>'SEKTÖR (U S D)'!D10</f>
        <v>10.776296210617275</v>
      </c>
      <c r="C10" s="34">
        <f>'SEKTÖR (TL)'!D10</f>
        <v>10.930813166777815</v>
      </c>
      <c r="D10" s="34">
        <f>'SEKTÖR (U S D)'!H10</f>
        <v>9.786921220566667</v>
      </c>
      <c r="E10" s="34">
        <f>'SEKTÖR (TL)'!H10</f>
        <v>21.627750419994378</v>
      </c>
      <c r="F10" s="34">
        <f>'SEKTÖR (U S D)'!L10</f>
        <v>15.139321644199782</v>
      </c>
      <c r="G10" s="34">
        <f>'SEKTÖR (TL)'!L10</f>
        <v>31.40877081407248</v>
      </c>
    </row>
    <row r="11" spans="1:7" ht="14.25">
      <c r="A11" s="44" t="s">
        <v>4</v>
      </c>
      <c r="B11" s="34">
        <f>'SEKTÖR (U S D)'!D11</f>
        <v>-2.7574370136969746</v>
      </c>
      <c r="C11" s="34">
        <f>'SEKTÖR (TL)'!D11</f>
        <v>-2.6217976634398963</v>
      </c>
      <c r="D11" s="34">
        <f>'SEKTÖR (U S D)'!H11</f>
        <v>-6.585050656175377</v>
      </c>
      <c r="E11" s="34">
        <f>'SEKTÖR (TL)'!H11</f>
        <v>3.490015185512578</v>
      </c>
      <c r="F11" s="34">
        <f>'SEKTÖR (U S D)'!L11</f>
        <v>-0.7804647113400155</v>
      </c>
      <c r="G11" s="34">
        <f>'SEKTÖR (TL)'!L11</f>
        <v>13.239482279710915</v>
      </c>
    </row>
    <row r="12" spans="1:7" ht="14.25">
      <c r="A12" s="44" t="s">
        <v>5</v>
      </c>
      <c r="B12" s="34">
        <f>'SEKTÖR (U S D)'!D12</f>
        <v>-1.31901070554298</v>
      </c>
      <c r="C12" s="34">
        <f>'SEKTÖR (TL)'!D12</f>
        <v>-1.1813649580475012</v>
      </c>
      <c r="D12" s="34">
        <f>'SEKTÖR (U S D)'!H12</f>
        <v>10.421533836697245</v>
      </c>
      <c r="E12" s="34">
        <f>'SEKTÖR (TL)'!H12</f>
        <v>22.330807797230044</v>
      </c>
      <c r="F12" s="34">
        <f>'SEKTÖR (U S D)'!L12</f>
        <v>11.394445720124708</v>
      </c>
      <c r="G12" s="34">
        <f>'SEKTÖR (TL)'!L12</f>
        <v>27.134735367219463</v>
      </c>
    </row>
    <row r="13" spans="1:7" ht="14.25">
      <c r="A13" s="44" t="s">
        <v>6</v>
      </c>
      <c r="B13" s="34">
        <f>'SEKTÖR (U S D)'!D13</f>
        <v>7.562870810612818</v>
      </c>
      <c r="C13" s="34">
        <f>'SEKTÖR (TL)'!D13</f>
        <v>7.712905501806551</v>
      </c>
      <c r="D13" s="34">
        <f>'SEKTÖR (U S D)'!H13</f>
        <v>-1.359125637262356</v>
      </c>
      <c r="E13" s="34">
        <f>'SEKTÖR (TL)'!H13</f>
        <v>9.279570961805609</v>
      </c>
      <c r="F13" s="34">
        <f>'SEKTÖR (U S D)'!L13</f>
        <v>-1.2914873776260862</v>
      </c>
      <c r="G13" s="34">
        <f>'SEKTÖR (TL)'!L13</f>
        <v>12.656250943310502</v>
      </c>
    </row>
    <row r="14" spans="1:7" ht="14.25">
      <c r="A14" s="44" t="s">
        <v>7</v>
      </c>
      <c r="B14" s="34">
        <f>'SEKTÖR (U S D)'!D14</f>
        <v>17.315199655673396</v>
      </c>
      <c r="C14" s="34">
        <f>'SEKTÖR (TL)'!D14</f>
        <v>17.478837439046252</v>
      </c>
      <c r="D14" s="34">
        <f>'SEKTÖR (U S D)'!H14</f>
        <v>8.77131665496716</v>
      </c>
      <c r="E14" s="34">
        <f>'SEKTÖR (TL)'!H14</f>
        <v>20.50261003663326</v>
      </c>
      <c r="F14" s="34">
        <f>'SEKTÖR (U S D)'!L14</f>
        <v>9.014181344735626</v>
      </c>
      <c r="G14" s="34">
        <f>'SEKTÖR (TL)'!L14</f>
        <v>24.418134198168183</v>
      </c>
    </row>
    <row r="15" spans="1:7" ht="14.25">
      <c r="A15" s="44" t="s">
        <v>8</v>
      </c>
      <c r="B15" s="34">
        <f>'SEKTÖR (U S D)'!D15</f>
        <v>24.474035604286247</v>
      </c>
      <c r="C15" s="34">
        <f>'SEKTÖR (TL)'!D15</f>
        <v>24.647658931302214</v>
      </c>
      <c r="D15" s="34">
        <f>'SEKTÖR (U S D)'!H15</f>
        <v>3.160675168321726</v>
      </c>
      <c r="E15" s="34">
        <f>'SEKTÖR (TL)'!H15</f>
        <v>14.286845036148495</v>
      </c>
      <c r="F15" s="34">
        <f>'SEKTÖR (U S D)'!L15</f>
        <v>3.7788863557078667</v>
      </c>
      <c r="G15" s="34">
        <f>'SEKTÖR (TL)'!L15</f>
        <v>18.443080067806576</v>
      </c>
    </row>
    <row r="16" spans="1:7" ht="14.25">
      <c r="A16" s="44" t="s">
        <v>142</v>
      </c>
      <c r="B16" s="34">
        <f>'SEKTÖR (U S D)'!D16</f>
        <v>-7.517661775729394</v>
      </c>
      <c r="C16" s="34">
        <f>'SEKTÖR (TL)'!D16</f>
        <v>-7.388662252457236</v>
      </c>
      <c r="D16" s="34">
        <f>'SEKTÖR (U S D)'!H16</f>
        <v>28.108800539729106</v>
      </c>
      <c r="E16" s="34">
        <f>'SEKTÖR (TL)'!H16</f>
        <v>41.925696115905595</v>
      </c>
      <c r="F16" s="34">
        <f>'SEKTÖR (U S D)'!L16</f>
        <v>19.710943294890384</v>
      </c>
      <c r="G16" s="34">
        <f>'SEKTÖR (TL)'!L16</f>
        <v>36.62637304731021</v>
      </c>
    </row>
    <row r="17" spans="1:7" ht="14.25">
      <c r="A17" s="81" t="s">
        <v>145</v>
      </c>
      <c r="B17" s="34">
        <f>'SEKTÖR (U S D)'!D17</f>
        <v>-20.501815236505223</v>
      </c>
      <c r="C17" s="34">
        <f>'SEKTÖR (TL)'!D17</f>
        <v>-20.39092673463125</v>
      </c>
      <c r="D17" s="34">
        <f>'SEKTÖR (U S D)'!H17</f>
        <v>-11.178525586282804</v>
      </c>
      <c r="E17" s="34">
        <f>'SEKTÖR (TL)'!H17</f>
        <v>-1.598878975542958</v>
      </c>
      <c r="F17" s="34">
        <f>'SEKTÖR (U S D)'!L17</f>
        <v>-6.9319960576491395</v>
      </c>
      <c r="G17" s="34">
        <f>'SEKTÖR (TL)'!L17</f>
        <v>6.218725501755381</v>
      </c>
    </row>
    <row r="18" spans="1:7" s="64" customFormat="1" ht="15.75">
      <c r="A18" s="42" t="s">
        <v>74</v>
      </c>
      <c r="B18" s="33">
        <f>'SEKTÖR (U S D)'!D18</f>
        <v>19.40169197249758</v>
      </c>
      <c r="C18" s="33">
        <f>'SEKTÖR (TL)'!D18</f>
        <v>19.56824011172161</v>
      </c>
      <c r="D18" s="33">
        <f>'SEKTÖR (U S D)'!H18</f>
        <v>17.268485242952618</v>
      </c>
      <c r="E18" s="33">
        <f>'SEKTÖR (TL)'!H18</f>
        <v>29.91622223020033</v>
      </c>
      <c r="F18" s="33">
        <f>'SEKTÖR (U S D)'!L18</f>
        <v>21.621805915046973</v>
      </c>
      <c r="G18" s="33">
        <f>'SEKTÖR (TL)'!L18</f>
        <v>38.80724492082436</v>
      </c>
    </row>
    <row r="19" spans="1:7" ht="14.25">
      <c r="A19" s="44" t="s">
        <v>108</v>
      </c>
      <c r="B19" s="34">
        <f>'SEKTÖR (U S D)'!D19</f>
        <v>19.40169197249758</v>
      </c>
      <c r="C19" s="34">
        <f>'SEKTÖR (TL)'!D19</f>
        <v>19.56824011172161</v>
      </c>
      <c r="D19" s="34">
        <f>'SEKTÖR (U S D)'!H19</f>
        <v>17.268485242952618</v>
      </c>
      <c r="E19" s="34">
        <f>'SEKTÖR (TL)'!H19</f>
        <v>29.91622223020033</v>
      </c>
      <c r="F19" s="34">
        <f>'SEKTÖR (U S D)'!L19</f>
        <v>21.621805915046973</v>
      </c>
      <c r="G19" s="34">
        <f>'SEKTÖR (TL)'!L19</f>
        <v>38.80724492082436</v>
      </c>
    </row>
    <row r="20" spans="1:7" s="64" customFormat="1" ht="15.75">
      <c r="A20" s="42" t="s">
        <v>75</v>
      </c>
      <c r="B20" s="33">
        <f>'SEKTÖR (U S D)'!D20</f>
        <v>20.820385232737042</v>
      </c>
      <c r="C20" s="33">
        <f>'SEKTÖR (TL)'!D20</f>
        <v>20.988912244443693</v>
      </c>
      <c r="D20" s="33">
        <f>'SEKTÖR (U S D)'!H20</f>
        <v>13.932224660927556</v>
      </c>
      <c r="E20" s="33">
        <f>'SEKTÖR (TL)'!H20</f>
        <v>26.220136531691885</v>
      </c>
      <c r="F20" s="33">
        <f>'SEKTÖR (U S D)'!L20</f>
        <v>12.334118769098103</v>
      </c>
      <c r="G20" s="33">
        <f>'SEKTÖR (TL)'!L20</f>
        <v>28.207186364579727</v>
      </c>
    </row>
    <row r="21" spans="1:7" ht="15" thickBot="1">
      <c r="A21" s="44" t="s">
        <v>9</v>
      </c>
      <c r="B21" s="34">
        <f>'SEKTÖR (U S D)'!D21</f>
        <v>20.820385232737042</v>
      </c>
      <c r="C21" s="34">
        <f>'SEKTÖR (TL)'!D21</f>
        <v>20.988912244443693</v>
      </c>
      <c r="D21" s="34">
        <f>'SEKTÖR (U S D)'!H21</f>
        <v>13.932224660927556</v>
      </c>
      <c r="E21" s="34">
        <f>'SEKTÖR (TL)'!H21</f>
        <v>26.220136531691885</v>
      </c>
      <c r="F21" s="34">
        <f>'SEKTÖR (U S D)'!L21</f>
        <v>12.334118769098103</v>
      </c>
      <c r="G21" s="34">
        <f>'SEKTÖR (TL)'!L21</f>
        <v>28.207186364579727</v>
      </c>
    </row>
    <row r="22" spans="1:7" ht="18" thickBot="1" thickTop="1">
      <c r="A22" s="51" t="s">
        <v>10</v>
      </c>
      <c r="B22" s="59">
        <f>'SEKTÖR (U S D)'!D22</f>
        <v>6.5662018421313</v>
      </c>
      <c r="C22" s="59">
        <f>'SEKTÖR (TL)'!D22</f>
        <v>6.714846323861651</v>
      </c>
      <c r="D22" s="59">
        <f>'SEKTÖR (U S D)'!H22</f>
        <v>1.9861379035484155</v>
      </c>
      <c r="E22" s="59">
        <f>'SEKTÖR (TL)'!H22</f>
        <v>12.98563061360517</v>
      </c>
      <c r="F22" s="59">
        <f>'SEKTÖR (U S D)'!L22</f>
        <v>3.350577025662028</v>
      </c>
      <c r="G22" s="59">
        <f>'SEKTÖR (TL)'!L22</f>
        <v>17.954249651005533</v>
      </c>
    </row>
    <row r="23" spans="1:7" s="64" customFormat="1" ht="15.75">
      <c r="A23" s="42" t="s">
        <v>76</v>
      </c>
      <c r="B23" s="33">
        <f>'SEKTÖR (U S D)'!D23</f>
        <v>16.499635092908495</v>
      </c>
      <c r="C23" s="33">
        <f>'SEKTÖR (TL)'!D23</f>
        <v>16.662135281343616</v>
      </c>
      <c r="D23" s="33">
        <f>'SEKTÖR (U S D)'!H23</f>
        <v>3.0326931661110006</v>
      </c>
      <c r="E23" s="33">
        <f>'SEKTÖR (TL)'!H23</f>
        <v>14.145059813919126</v>
      </c>
      <c r="F23" s="33">
        <f>'SEKTÖR (U S D)'!L23</f>
        <v>3.8874570594955804</v>
      </c>
      <c r="G23" s="33">
        <f>'SEKTÖR (TL)'!L23</f>
        <v>18.566992060055846</v>
      </c>
    </row>
    <row r="24" spans="1:7" ht="14.25">
      <c r="A24" s="44" t="s">
        <v>11</v>
      </c>
      <c r="B24" s="34">
        <f>'SEKTÖR (U S D)'!D24</f>
        <v>11.166441591304736</v>
      </c>
      <c r="C24" s="34">
        <f>'SEKTÖR (TL)'!D24</f>
        <v>11.321502744001405</v>
      </c>
      <c r="D24" s="34">
        <f>'SEKTÖR (U S D)'!H24</f>
        <v>-2.613343671913909</v>
      </c>
      <c r="E24" s="34">
        <f>'SEKTÖR (TL)'!H24</f>
        <v>7.890081973546407</v>
      </c>
      <c r="F24" s="34">
        <f>'SEKTÖR (U S D)'!L24</f>
        <v>-0.25785311568851327</v>
      </c>
      <c r="G24" s="34">
        <f>'SEKTÖR (TL)'!L24</f>
        <v>13.835940087669552</v>
      </c>
    </row>
    <row r="25" spans="1:7" ht="14.25">
      <c r="A25" s="44" t="s">
        <v>12</v>
      </c>
      <c r="B25" s="34">
        <f>'SEKTÖR (U S D)'!D25</f>
        <v>37.92431352146388</v>
      </c>
      <c r="C25" s="34">
        <f>'SEKTÖR (TL)'!D25</f>
        <v>38.116698046266464</v>
      </c>
      <c r="D25" s="34">
        <f>'SEKTÖR (U S D)'!H25</f>
        <v>10.037493832518637</v>
      </c>
      <c r="E25" s="34">
        <f>'SEKTÖR (TL)'!H25</f>
        <v>21.905347995094875</v>
      </c>
      <c r="F25" s="34">
        <f>'SEKTÖR (U S D)'!L25</f>
        <v>4.918678830893111</v>
      </c>
      <c r="G25" s="34">
        <f>'SEKTÖR (TL)'!L25</f>
        <v>19.743927823450488</v>
      </c>
    </row>
    <row r="26" spans="1:7" ht="14.25">
      <c r="A26" s="44" t="s">
        <v>13</v>
      </c>
      <c r="B26" s="34">
        <f>'SEKTÖR (U S D)'!D26</f>
        <v>24.25664008537029</v>
      </c>
      <c r="C26" s="34">
        <f>'SEKTÖR (TL)'!D26</f>
        <v>24.429960176991912</v>
      </c>
      <c r="D26" s="34">
        <f>'SEKTÖR (U S D)'!H26</f>
        <v>25.904285577213564</v>
      </c>
      <c r="E26" s="34">
        <f>'SEKTÖR (TL)'!H26</f>
        <v>39.483417995005404</v>
      </c>
      <c r="F26" s="34">
        <f>'SEKTÖR (U S D)'!L26</f>
        <v>23.69153451629778</v>
      </c>
      <c r="G26" s="34">
        <f>'SEKTÖR (TL)'!L26</f>
        <v>41.16943090147103</v>
      </c>
    </row>
    <row r="27" spans="1:7" s="64" customFormat="1" ht="15.75">
      <c r="A27" s="42" t="s">
        <v>77</v>
      </c>
      <c r="B27" s="33">
        <f>'SEKTÖR (U S D)'!D27</f>
        <v>21.834718042112417</v>
      </c>
      <c r="C27" s="33">
        <f>'SEKTÖR (TL)'!D27</f>
        <v>22.00465990179285</v>
      </c>
      <c r="D27" s="33">
        <f>'SEKTÖR (U S D)'!H27</f>
        <v>8.573282278484506</v>
      </c>
      <c r="E27" s="33">
        <f>'SEKTÖR (TL)'!H27</f>
        <v>20.283217093925458</v>
      </c>
      <c r="F27" s="33">
        <f>'SEKTÖR (U S D)'!L27</f>
        <v>8.450806045343425</v>
      </c>
      <c r="G27" s="33">
        <f>'SEKTÖR (TL)'!L27</f>
        <v>23.775152682010635</v>
      </c>
    </row>
    <row r="28" spans="1:7" ht="14.25">
      <c r="A28" s="44" t="s">
        <v>14</v>
      </c>
      <c r="B28" s="34">
        <f>'SEKTÖR (U S D)'!D28</f>
        <v>21.834718042112417</v>
      </c>
      <c r="C28" s="34">
        <f>'SEKTÖR (TL)'!D28</f>
        <v>22.00465990179285</v>
      </c>
      <c r="D28" s="34">
        <f>'SEKTÖR (U S D)'!H28</f>
        <v>8.573282278484506</v>
      </c>
      <c r="E28" s="34">
        <f>'SEKTÖR (TL)'!H28</f>
        <v>20.283217093925458</v>
      </c>
      <c r="F28" s="34">
        <f>'SEKTÖR (U S D)'!L28</f>
        <v>8.450806045343425</v>
      </c>
      <c r="G28" s="34">
        <f>'SEKTÖR (TL)'!L28</f>
        <v>23.775152682010635</v>
      </c>
    </row>
    <row r="29" spans="1:7" s="64" customFormat="1" ht="15.75">
      <c r="A29" s="42" t="s">
        <v>78</v>
      </c>
      <c r="B29" s="33">
        <f>'SEKTÖR (U S D)'!D29</f>
        <v>2.509765547839687</v>
      </c>
      <c r="C29" s="33">
        <f>'SEKTÖR (TL)'!D29</f>
        <v>2.65275188599155</v>
      </c>
      <c r="D29" s="33">
        <f>'SEKTÖR (U S D)'!H29</f>
        <v>0.6096950370757341</v>
      </c>
      <c r="E29" s="33">
        <f>'SEKTÖR (TL)'!H29</f>
        <v>11.460734500575638</v>
      </c>
      <c r="F29" s="33">
        <f>'SEKTÖR (U S D)'!L29</f>
        <v>2.3301203580663783</v>
      </c>
      <c r="G29" s="33">
        <f>'SEKTÖR (TL)'!L29</f>
        <v>16.789600125171507</v>
      </c>
    </row>
    <row r="30" spans="1:7" ht="14.25">
      <c r="A30" s="44" t="s">
        <v>15</v>
      </c>
      <c r="B30" s="34">
        <f>'SEKTÖR (U S D)'!D30</f>
        <v>24.579347389615748</v>
      </c>
      <c r="C30" s="34">
        <f>'SEKTÖR (TL)'!D30</f>
        <v>24.753117611383338</v>
      </c>
      <c r="D30" s="34">
        <f>'SEKTÖR (U S D)'!H30</f>
        <v>-2.726376325249728</v>
      </c>
      <c r="E30" s="34">
        <f>'SEKTÖR (TL)'!H30</f>
        <v>7.76485842964526</v>
      </c>
      <c r="F30" s="34">
        <f>'SEKTÖR (U S D)'!L30</f>
        <v>-3.306882056298155</v>
      </c>
      <c r="G30" s="34">
        <f>'SEKTÖR (TL)'!L30</f>
        <v>10.356076392622072</v>
      </c>
    </row>
    <row r="31" spans="1:7" ht="14.25">
      <c r="A31" s="44" t="s">
        <v>119</v>
      </c>
      <c r="B31" s="34">
        <f>'SEKTÖR (U S D)'!D31</f>
        <v>-8.141352936094952</v>
      </c>
      <c r="C31" s="34">
        <f>'SEKTÖR (TL)'!D31</f>
        <v>-8.01322337203774</v>
      </c>
      <c r="D31" s="34">
        <f>'SEKTÖR (U S D)'!H31</f>
        <v>-6.454646076259342</v>
      </c>
      <c r="E31" s="34">
        <f>'SEKTÖR (TL)'!H31</f>
        <v>3.634484267287699</v>
      </c>
      <c r="F31" s="34">
        <f>'SEKTÖR (U S D)'!L31</f>
        <v>-2.6713967023296297</v>
      </c>
      <c r="G31" s="34">
        <f>'SEKTÖR (TL)'!L31</f>
        <v>11.08135727879408</v>
      </c>
    </row>
    <row r="32" spans="1:7" ht="14.25">
      <c r="A32" s="44" t="s">
        <v>120</v>
      </c>
      <c r="B32" s="34">
        <f>'SEKTÖR (U S D)'!D32</f>
        <v>-79.59494572187413</v>
      </c>
      <c r="C32" s="34">
        <f>'SEKTÖR (TL)'!D32</f>
        <v>-79.56648361413808</v>
      </c>
      <c r="D32" s="34">
        <f>'SEKTÖR (U S D)'!H32</f>
        <v>-46.59345456971444</v>
      </c>
      <c r="E32" s="34">
        <f>'SEKTÖR (TL)'!H32</f>
        <v>-40.833407967250615</v>
      </c>
      <c r="F32" s="34">
        <f>'SEKTÖR (U S D)'!L32</f>
        <v>-40.34119591799919</v>
      </c>
      <c r="G32" s="34">
        <f>'SEKTÖR (TL)'!L32</f>
        <v>-31.911270618049315</v>
      </c>
    </row>
    <row r="33" spans="1:7" ht="14.25">
      <c r="A33" s="44" t="s">
        <v>32</v>
      </c>
      <c r="B33" s="34">
        <f>'SEKTÖR (U S D)'!D33</f>
        <v>-2.012813229490117</v>
      </c>
      <c r="C33" s="34">
        <f>'SEKTÖR (TL)'!D33</f>
        <v>-1.8761352364497477</v>
      </c>
      <c r="D33" s="34">
        <f>'SEKTÖR (U S D)'!H33</f>
        <v>10.24793629057614</v>
      </c>
      <c r="E33" s="34">
        <f>'SEKTÖR (TL)'!H33</f>
        <v>22.138487265982782</v>
      </c>
      <c r="F33" s="34">
        <f>'SEKTÖR (U S D)'!L33</f>
        <v>12.06693282910644</v>
      </c>
      <c r="G33" s="34">
        <f>'SEKTÖR (TL)'!L33</f>
        <v>27.902246440914013</v>
      </c>
    </row>
    <row r="34" spans="1:7" ht="14.25">
      <c r="A34" s="44" t="s">
        <v>31</v>
      </c>
      <c r="B34" s="34">
        <f>'SEKTÖR (U S D)'!D34</f>
        <v>13.738189507385332</v>
      </c>
      <c r="C34" s="34">
        <f>'SEKTÖR (TL)'!D34</f>
        <v>13.896837877506659</v>
      </c>
      <c r="D34" s="34">
        <f>'SEKTÖR (U S D)'!H34</f>
        <v>10.067888186756795</v>
      </c>
      <c r="E34" s="34">
        <f>'SEKTÖR (TL)'!H34</f>
        <v>21.939020466190314</v>
      </c>
      <c r="F34" s="34">
        <f>'SEKTÖR (U S D)'!L34</f>
        <v>9.905367790562567</v>
      </c>
      <c r="G34" s="34">
        <f>'SEKTÖR (TL)'!L34</f>
        <v>25.435247324595732</v>
      </c>
    </row>
    <row r="35" spans="1:7" ht="14.25">
      <c r="A35" s="44" t="s">
        <v>16</v>
      </c>
      <c r="B35" s="34">
        <f>'SEKTÖR (U S D)'!D35</f>
        <v>1.1850652540700957</v>
      </c>
      <c r="C35" s="34">
        <f>'SEKTÖR (TL)'!D35</f>
        <v>1.3262038263711449</v>
      </c>
      <c r="D35" s="34">
        <f>'SEKTÖR (U S D)'!H35</f>
        <v>-0.013914747775133931</v>
      </c>
      <c r="E35" s="34">
        <f>'SEKTÖR (TL)'!H35</f>
        <v>10.769866641015886</v>
      </c>
      <c r="F35" s="34">
        <f>'SEKTÖR (U S D)'!L35</f>
        <v>1.6856449460504845</v>
      </c>
      <c r="G35" s="34">
        <f>'SEKTÖR (TL)'!L35</f>
        <v>16.054058865213342</v>
      </c>
    </row>
    <row r="36" spans="1:7" ht="14.25">
      <c r="A36" s="44" t="s">
        <v>141</v>
      </c>
      <c r="B36" s="34">
        <f>'SEKTÖR (U S D)'!D36</f>
        <v>-3.816540175087767</v>
      </c>
      <c r="C36" s="34">
        <f>'SEKTÖR (TL)'!D36</f>
        <v>-3.6823781209884077</v>
      </c>
      <c r="D36" s="34">
        <f>'SEKTÖR (U S D)'!H36</f>
        <v>3.169912894378707</v>
      </c>
      <c r="E36" s="34">
        <f>'SEKTÖR (TL)'!H36</f>
        <v>14.297079077023458</v>
      </c>
      <c r="F36" s="34">
        <f>'SEKTÖR (U S D)'!L36</f>
        <v>5.362870779062247</v>
      </c>
      <c r="G36" s="34">
        <f>'SEKTÖR (TL)'!L36</f>
        <v>20.250885108597526</v>
      </c>
    </row>
    <row r="37" spans="1:7" ht="14.25">
      <c r="A37" s="44" t="s">
        <v>151</v>
      </c>
      <c r="B37" s="34">
        <f>'SEKTÖR (U S D)'!D37</f>
        <v>-7.659577842034712</v>
      </c>
      <c r="C37" s="34">
        <f>'SEKTÖR (TL)'!D37</f>
        <v>-7.530776271206771</v>
      </c>
      <c r="D37" s="34">
        <f>'SEKTÖR (U S D)'!H37</f>
        <v>-2.8491298952824318</v>
      </c>
      <c r="E37" s="34">
        <f>'SEKTÖR (TL)'!H37</f>
        <v>7.628865540755454</v>
      </c>
      <c r="F37" s="34">
        <f>'SEKTÖR (U S D)'!L37</f>
        <v>-4.2888950480492305</v>
      </c>
      <c r="G37" s="34">
        <f>'SEKTÖR (TL)'!L37</f>
        <v>9.235302721849278</v>
      </c>
    </row>
    <row r="38" spans="1:7" ht="14.25">
      <c r="A38" s="81" t="s">
        <v>150</v>
      </c>
      <c r="B38" s="34">
        <f>'SEKTÖR (U S D)'!D38</f>
        <v>57.635811477026444</v>
      </c>
      <c r="C38" s="34">
        <f>'SEKTÖR (TL)'!D38</f>
        <v>57.8556906985254</v>
      </c>
      <c r="D38" s="34">
        <f>'SEKTÖR (U S D)'!H38</f>
        <v>43.90684005188109</v>
      </c>
      <c r="E38" s="34">
        <f>'SEKTÖR (TL)'!H38</f>
        <v>59.42759876102026</v>
      </c>
      <c r="F38" s="34">
        <f>'SEKTÖR (U S D)'!L38</f>
        <v>36.000163837615915</v>
      </c>
      <c r="G38" s="34">
        <f>'SEKTÖR (TL)'!L38</f>
        <v>55.21729766343357</v>
      </c>
    </row>
    <row r="39" spans="1:7" ht="15" thickBot="1">
      <c r="A39" s="44" t="s">
        <v>79</v>
      </c>
      <c r="B39" s="34">
        <f>'SEKTÖR (U S D)'!D41</f>
        <v>54.10313087644029</v>
      </c>
      <c r="C39" s="34">
        <f>'SEKTÖR (TL)'!D41</f>
        <v>54.3180825180132</v>
      </c>
      <c r="D39" s="34">
        <f>'SEKTÖR (U S D)'!H41</f>
        <v>7.0245049943069</v>
      </c>
      <c r="E39" s="34">
        <f>'SEKTÖR (TL)'!H41</f>
        <v>18.567399810028242</v>
      </c>
      <c r="F39" s="34">
        <f>'SEKTÖR (U S D)'!L41</f>
        <v>9.790819424296297</v>
      </c>
      <c r="G39" s="34">
        <f>'SEKTÖR (TL)'!L41</f>
        <v>25.304513012504472</v>
      </c>
    </row>
    <row r="40" spans="1:7" ht="18" thickBot="1" thickTop="1">
      <c r="A40" s="51" t="s">
        <v>17</v>
      </c>
      <c r="B40" s="59">
        <f>'SEKTÖR (U S D)'!D42</f>
        <v>13.764467261934938</v>
      </c>
      <c r="C40" s="59">
        <f>'SEKTÖR (TL)'!D42</f>
        <v>13.923152285733876</v>
      </c>
      <c r="D40" s="59">
        <f>'SEKTÖR (U S D)'!H42</f>
        <v>5.290855735361132</v>
      </c>
      <c r="E40" s="59">
        <f>'SEKTÖR (TL)'!H42</f>
        <v>16.646771587298165</v>
      </c>
      <c r="F40" s="59">
        <f>'SEKTÖR (U S D)'!L42</f>
        <v>5.050688622254907</v>
      </c>
      <c r="G40" s="59">
        <f>'SEKTÖR (TL)'!L42</f>
        <v>19.894590899891767</v>
      </c>
    </row>
    <row r="41" spans="1:7" ht="14.25">
      <c r="A41" s="44" t="s">
        <v>82</v>
      </c>
      <c r="B41" s="34">
        <f>'SEKTÖR (U S D)'!D43</f>
        <v>13.764467261934938</v>
      </c>
      <c r="C41" s="34">
        <f>'SEKTÖR (TL)'!D43</f>
        <v>13.923152285733876</v>
      </c>
      <c r="D41" s="34">
        <f>'SEKTÖR (U S D)'!H43</f>
        <v>5.290855735361132</v>
      </c>
      <c r="E41" s="34">
        <f>'SEKTÖR (TL)'!H43</f>
        <v>16.646771587298165</v>
      </c>
      <c r="F41" s="34">
        <f>'SEKTÖR (U S D)'!L43</f>
        <v>5.050688622254907</v>
      </c>
      <c r="G41" s="34">
        <f>'SEKTÖR (TL)'!L43</f>
        <v>19.894590899891767</v>
      </c>
    </row>
    <row r="42" spans="1:7" ht="14.25">
      <c r="A42" s="111" t="s">
        <v>123</v>
      </c>
      <c r="B42" s="122"/>
      <c r="C42" s="122"/>
      <c r="D42" s="114">
        <f>'SEKTÖR (U S D)'!H44</f>
        <v>1195.0950622321147</v>
      </c>
      <c r="E42" s="114">
        <f>'SEKTÖR (TL)'!H44</f>
        <v>1334.7747185921285</v>
      </c>
      <c r="F42" s="114">
        <f>'SEKTÖR (U S D)'!L44</f>
        <v>796.8376644796672</v>
      </c>
      <c r="G42" s="114">
        <f>'SEKTÖR (TL)'!L44</f>
        <v>923.5628751854252</v>
      </c>
    </row>
    <row r="43" spans="1:7" s="39" customFormat="1" ht="18.75" thickBot="1">
      <c r="A43" s="46" t="s">
        <v>18</v>
      </c>
      <c r="B43" s="48">
        <f>'SEKTÖR (U S D)'!D45</f>
        <v>7.3979768629224045</v>
      </c>
      <c r="C43" s="48">
        <f>'SEKTÖR (TL)'!D45</f>
        <v>7.547781550841455</v>
      </c>
      <c r="D43" s="48">
        <f>'SEKTÖR (U S D)'!H45</f>
        <v>12.087468965439395</v>
      </c>
      <c r="E43" s="48">
        <f>'SEKTÖR (TL)'!H45</f>
        <v>24.176418729769743</v>
      </c>
      <c r="F43" s="48">
        <f>'SEKTÖR (U S D)'!L45</f>
        <v>11.636419599963258</v>
      </c>
      <c r="G43" s="48">
        <f>'SEKTÖR (TL)'!L45</f>
        <v>27.410900709038614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24" sqref="C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6" width="13.140625" style="0" bestFit="1" customWidth="1"/>
    <col min="7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28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155</v>
      </c>
      <c r="E8" s="79" t="s">
        <v>156</v>
      </c>
      <c r="F8" s="76">
        <v>2011</v>
      </c>
      <c r="G8" s="77">
        <v>2012</v>
      </c>
      <c r="H8" s="78" t="s">
        <v>155</v>
      </c>
      <c r="I8" s="79" t="s">
        <v>156</v>
      </c>
      <c r="J8" s="76" t="s">
        <v>130</v>
      </c>
      <c r="K8" s="77" t="s">
        <v>161</v>
      </c>
      <c r="L8" s="78" t="s">
        <v>155</v>
      </c>
      <c r="M8" s="79" t="s">
        <v>156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69889.537</v>
      </c>
      <c r="C9" s="12">
        <v>90263.327</v>
      </c>
      <c r="D9" s="50">
        <f aca="true" t="shared" si="0" ref="D9:D22">(C9-B9)/B9*100</f>
        <v>29.151416470250773</v>
      </c>
      <c r="E9" s="9">
        <f aca="true" t="shared" si="1" ref="E9:E22">C9/C$22*100</f>
        <v>0.7911901352890232</v>
      </c>
      <c r="F9" s="83">
        <v>789914.134</v>
      </c>
      <c r="G9" s="12">
        <v>900867.116</v>
      </c>
      <c r="H9" s="50">
        <f aca="true" t="shared" si="2" ref="H9:H22">(G9-F9)/F9*100</f>
        <v>14.046207964168431</v>
      </c>
      <c r="I9" s="9">
        <f aca="true" t="shared" si="3" ref="I9:I22">G9/G$22*100</f>
        <v>0.8866032080101937</v>
      </c>
      <c r="J9" s="84">
        <v>1033461.1140000001</v>
      </c>
      <c r="K9" s="84">
        <v>1183288.156</v>
      </c>
      <c r="L9" s="85">
        <f aca="true" t="shared" si="4" ref="L9:L22">(K9-J9)/J9*100</f>
        <v>14.497598406977882</v>
      </c>
      <c r="M9" s="9">
        <f aca="true" t="shared" si="5" ref="M9:M22">K9/K$22*100</f>
        <v>0.8693254076616861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878844.51</v>
      </c>
      <c r="C10" s="12">
        <v>1008338.997</v>
      </c>
      <c r="D10" s="50">
        <f t="shared" si="0"/>
        <v>14.73463002004757</v>
      </c>
      <c r="E10" s="9">
        <f t="shared" si="1"/>
        <v>8.83844961147541</v>
      </c>
      <c r="F10" s="83">
        <v>9259995.860000001</v>
      </c>
      <c r="G10" s="12">
        <v>9433820.654999997</v>
      </c>
      <c r="H10" s="50">
        <f t="shared" si="2"/>
        <v>1.877158452638835</v>
      </c>
      <c r="I10" s="9">
        <f t="shared" si="3"/>
        <v>9.284449957118674</v>
      </c>
      <c r="J10" s="84">
        <v>12195356.978999998</v>
      </c>
      <c r="K10" s="84">
        <v>12761414.427999998</v>
      </c>
      <c r="L10" s="85">
        <f t="shared" si="4"/>
        <v>4.6415816279485</v>
      </c>
      <c r="M10" s="9">
        <f t="shared" si="5"/>
        <v>9.375418611019057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257503.096</v>
      </c>
      <c r="C11" s="12">
        <v>291696.297</v>
      </c>
      <c r="D11" s="50">
        <f t="shared" si="0"/>
        <v>13.278753355260642</v>
      </c>
      <c r="E11" s="9">
        <f t="shared" si="1"/>
        <v>2.5568216944489217</v>
      </c>
      <c r="F11" s="83">
        <v>2455019.347</v>
      </c>
      <c r="G11" s="12">
        <v>2399461.9979999997</v>
      </c>
      <c r="H11" s="50">
        <f t="shared" si="2"/>
        <v>-2.2630106385064015</v>
      </c>
      <c r="I11" s="9">
        <f t="shared" si="3"/>
        <v>2.3614700405218794</v>
      </c>
      <c r="J11" s="84">
        <v>3327563.4329999997</v>
      </c>
      <c r="K11" s="84">
        <v>3249970.323999999</v>
      </c>
      <c r="L11" s="85">
        <f t="shared" si="4"/>
        <v>-2.33182959731126</v>
      </c>
      <c r="M11" s="9">
        <f t="shared" si="5"/>
        <v>2.3876532207930605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135866.735</v>
      </c>
      <c r="C12" s="12">
        <v>173848.257</v>
      </c>
      <c r="D12" s="50">
        <f t="shared" si="0"/>
        <v>27.9549825054676</v>
      </c>
      <c r="E12" s="9">
        <f t="shared" si="1"/>
        <v>1.523841747774164</v>
      </c>
      <c r="F12" s="83">
        <v>1293315.548</v>
      </c>
      <c r="G12" s="12">
        <v>1320192.803</v>
      </c>
      <c r="H12" s="50">
        <f t="shared" si="2"/>
        <v>2.0781668512037497</v>
      </c>
      <c r="I12" s="9">
        <f t="shared" si="3"/>
        <v>1.299289488475201</v>
      </c>
      <c r="J12" s="84">
        <v>1736950.187</v>
      </c>
      <c r="K12" s="84">
        <v>1737294.0680000002</v>
      </c>
      <c r="L12" s="85">
        <f t="shared" si="4"/>
        <v>0.01979797708500923</v>
      </c>
      <c r="M12" s="9">
        <f t="shared" si="5"/>
        <v>1.2763365087652658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76993.176</v>
      </c>
      <c r="C13" s="12">
        <v>103073.696</v>
      </c>
      <c r="D13" s="50">
        <f t="shared" si="0"/>
        <v>33.87380720597886</v>
      </c>
      <c r="E13" s="9">
        <f t="shared" si="1"/>
        <v>0.9034775716053502</v>
      </c>
      <c r="F13" s="83">
        <v>775159.7650000001</v>
      </c>
      <c r="G13" s="12">
        <v>801946.261</v>
      </c>
      <c r="H13" s="50">
        <f t="shared" si="2"/>
        <v>3.4556096961508214</v>
      </c>
      <c r="I13" s="9">
        <f t="shared" si="3"/>
        <v>0.7892486194982614</v>
      </c>
      <c r="J13" s="84">
        <v>1112329.672</v>
      </c>
      <c r="K13" s="84">
        <v>1138910.3390000002</v>
      </c>
      <c r="L13" s="85">
        <f t="shared" si="4"/>
        <v>2.3896393011082178</v>
      </c>
      <c r="M13" s="9">
        <f t="shared" si="5"/>
        <v>0.836722390671241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996479.7</v>
      </c>
      <c r="C14" s="12">
        <v>946146.195</v>
      </c>
      <c r="D14" s="50">
        <f t="shared" si="0"/>
        <v>-5.051131999979528</v>
      </c>
      <c r="E14" s="9">
        <f t="shared" si="1"/>
        <v>8.293307602380361</v>
      </c>
      <c r="F14" s="83">
        <v>8477363.219999999</v>
      </c>
      <c r="G14" s="12">
        <v>8519385.039</v>
      </c>
      <c r="H14" s="50">
        <f t="shared" si="2"/>
        <v>0.4956944501429774</v>
      </c>
      <c r="I14" s="9">
        <f t="shared" si="3"/>
        <v>8.384493086382621</v>
      </c>
      <c r="J14" s="84">
        <v>11232598.393999998</v>
      </c>
      <c r="K14" s="84">
        <v>11439200.065999998</v>
      </c>
      <c r="L14" s="85">
        <f t="shared" si="4"/>
        <v>1.8393043599810224</v>
      </c>
      <c r="M14" s="9">
        <f t="shared" si="5"/>
        <v>8.404028393485445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603379.21</v>
      </c>
      <c r="C15" s="12">
        <v>760383.555</v>
      </c>
      <c r="D15" s="50">
        <f t="shared" si="0"/>
        <v>26.020841023011066</v>
      </c>
      <c r="E15" s="9">
        <f t="shared" si="1"/>
        <v>6.665032053959173</v>
      </c>
      <c r="F15" s="83">
        <v>5114638.4690000005</v>
      </c>
      <c r="G15" s="12">
        <v>5907468.787</v>
      </c>
      <c r="H15" s="50">
        <f t="shared" si="2"/>
        <v>15.501199601992807</v>
      </c>
      <c r="I15" s="9">
        <f t="shared" si="3"/>
        <v>5.813932693014722</v>
      </c>
      <c r="J15" s="84">
        <v>6709064.824</v>
      </c>
      <c r="K15" s="84">
        <v>7827866.081</v>
      </c>
      <c r="L15" s="85">
        <f t="shared" si="4"/>
        <v>16.675964331090807</v>
      </c>
      <c r="M15" s="9">
        <f t="shared" si="5"/>
        <v>5.750892407298304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434134.673</v>
      </c>
      <c r="C16" s="12">
        <v>434646.531</v>
      </c>
      <c r="D16" s="50">
        <f t="shared" si="0"/>
        <v>0.11790304526079802</v>
      </c>
      <c r="E16" s="9">
        <f t="shared" si="1"/>
        <v>3.809831291337119</v>
      </c>
      <c r="F16" s="83">
        <v>4296070.096</v>
      </c>
      <c r="G16" s="12">
        <v>4147861.4339999994</v>
      </c>
      <c r="H16" s="50">
        <f t="shared" si="2"/>
        <v>-3.449866009821281</v>
      </c>
      <c r="I16" s="9">
        <f t="shared" si="3"/>
        <v>4.082186138722553</v>
      </c>
      <c r="J16" s="84">
        <v>5607881.944</v>
      </c>
      <c r="K16" s="84">
        <v>5662855.000000001</v>
      </c>
      <c r="L16" s="85">
        <f t="shared" si="4"/>
        <v>0.9802819772056314</v>
      </c>
      <c r="M16" s="9">
        <f t="shared" si="5"/>
        <v>4.160325366599899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3198832.383</v>
      </c>
      <c r="C17" s="12">
        <v>3316799.422</v>
      </c>
      <c r="D17" s="50">
        <f t="shared" si="0"/>
        <v>3.6878155800512875</v>
      </c>
      <c r="E17" s="9">
        <f t="shared" si="1"/>
        <v>29.072925523991973</v>
      </c>
      <c r="F17" s="83">
        <v>27669122.199000005</v>
      </c>
      <c r="G17" s="12">
        <v>30145683.023999996</v>
      </c>
      <c r="H17" s="50">
        <f t="shared" si="2"/>
        <v>8.950630262818738</v>
      </c>
      <c r="I17" s="9">
        <f t="shared" si="3"/>
        <v>29.66837039785658</v>
      </c>
      <c r="J17" s="84">
        <v>36454173.374000005</v>
      </c>
      <c r="K17" s="84">
        <v>40132294.767000005</v>
      </c>
      <c r="L17" s="85">
        <f t="shared" si="4"/>
        <v>10.089712788888319</v>
      </c>
      <c r="M17" s="9">
        <f t="shared" si="5"/>
        <v>29.483962407480764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1315049.042</v>
      </c>
      <c r="C18" s="12">
        <v>1623529.113</v>
      </c>
      <c r="D18" s="50">
        <f t="shared" si="0"/>
        <v>23.457685694432072</v>
      </c>
      <c r="E18" s="9">
        <f t="shared" si="1"/>
        <v>14.23080957962183</v>
      </c>
      <c r="F18" s="83">
        <v>14008093.268</v>
      </c>
      <c r="G18" s="12">
        <v>13981892.642</v>
      </c>
      <c r="H18" s="50">
        <f t="shared" si="2"/>
        <v>-0.187039202971691</v>
      </c>
      <c r="I18" s="9">
        <f t="shared" si="3"/>
        <v>13.76050990238534</v>
      </c>
      <c r="J18" s="84">
        <v>18578533.674999997</v>
      </c>
      <c r="K18" s="84">
        <v>18433398.950000003</v>
      </c>
      <c r="L18" s="85">
        <f t="shared" si="4"/>
        <v>-0.7811958012342654</v>
      </c>
      <c r="M18" s="9">
        <f t="shared" si="5"/>
        <v>13.542451156588143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131656.507</v>
      </c>
      <c r="C19" s="12">
        <v>157237.336</v>
      </c>
      <c r="D19" s="50">
        <f t="shared" si="0"/>
        <v>19.42997697789445</v>
      </c>
      <c r="E19" s="9">
        <f t="shared" si="1"/>
        <v>1.37824112269123</v>
      </c>
      <c r="F19" s="83">
        <v>1028417.6519999999</v>
      </c>
      <c r="G19" s="12">
        <v>1077647.243</v>
      </c>
      <c r="H19" s="50">
        <f t="shared" si="2"/>
        <v>4.786925905468622</v>
      </c>
      <c r="I19" s="9">
        <f t="shared" si="3"/>
        <v>1.0605842812749984</v>
      </c>
      <c r="J19" s="84">
        <v>1508696.114</v>
      </c>
      <c r="K19" s="84">
        <v>1519102.812</v>
      </c>
      <c r="L19" s="85">
        <f t="shared" si="4"/>
        <v>0.6897809242981756</v>
      </c>
      <c r="M19" s="9">
        <f t="shared" si="5"/>
        <v>1.1160381050259693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794222.595</v>
      </c>
      <c r="C20" s="12">
        <v>879520.052</v>
      </c>
      <c r="D20" s="50">
        <f t="shared" si="0"/>
        <v>10.739741923358407</v>
      </c>
      <c r="E20" s="9">
        <f t="shared" si="1"/>
        <v>7.709305784078718</v>
      </c>
      <c r="F20" s="83">
        <v>7565669.2</v>
      </c>
      <c r="G20" s="12">
        <v>7872370.906</v>
      </c>
      <c r="H20" s="50">
        <f t="shared" si="2"/>
        <v>4.053860906316129</v>
      </c>
      <c r="I20" s="9">
        <f t="shared" si="3"/>
        <v>7.7477234721327255</v>
      </c>
      <c r="J20" s="84">
        <v>10025796.304</v>
      </c>
      <c r="K20" s="84">
        <v>10473989.714</v>
      </c>
      <c r="L20" s="85">
        <f t="shared" si="4"/>
        <v>4.470402114804428</v>
      </c>
      <c r="M20" s="9">
        <f t="shared" si="5"/>
        <v>7.694918039868691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1732497.488</v>
      </c>
      <c r="C21" s="90">
        <v>1623067.832</v>
      </c>
      <c r="D21" s="91">
        <f t="shared" si="0"/>
        <v>-6.3162952187784045</v>
      </c>
      <c r="E21" s="92">
        <f t="shared" si="1"/>
        <v>14.226766287745427</v>
      </c>
      <c r="F21" s="89">
        <v>15950102.859000001</v>
      </c>
      <c r="G21" s="90">
        <v>15100228.663</v>
      </c>
      <c r="H21" s="91">
        <f t="shared" si="2"/>
        <v>-5.328330503652211</v>
      </c>
      <c r="I21" s="92">
        <f t="shared" si="3"/>
        <v>14.861138714606248</v>
      </c>
      <c r="J21" s="93">
        <v>20884444.887999997</v>
      </c>
      <c r="K21" s="94">
        <v>20556091.377999995</v>
      </c>
      <c r="L21" s="95">
        <f t="shared" si="4"/>
        <v>-1.5722395867398442</v>
      </c>
      <c r="M21" s="92">
        <f t="shared" si="5"/>
        <v>15.101927984742472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10622686.70464</v>
      </c>
      <c r="C22" s="102">
        <v>11408550.60927</v>
      </c>
      <c r="D22" s="103">
        <f t="shared" si="0"/>
        <v>7.3979768629224045</v>
      </c>
      <c r="E22" s="104">
        <f t="shared" si="1"/>
        <v>100</v>
      </c>
      <c r="F22" s="101">
        <v>98680219.66964</v>
      </c>
      <c r="G22" s="102">
        <v>101608826.571</v>
      </c>
      <c r="H22" s="103">
        <f t="shared" si="2"/>
        <v>2.967775012220617</v>
      </c>
      <c r="I22" s="104">
        <f t="shared" si="3"/>
        <v>100</v>
      </c>
      <c r="J22" s="105">
        <v>130404188.95464</v>
      </c>
      <c r="K22" s="106">
        <v>136115676.083</v>
      </c>
      <c r="L22" s="103">
        <f t="shared" si="4"/>
        <v>4.3798340943991425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160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1266204.661</v>
      </c>
      <c r="F5" s="30">
        <v>1084059.718</v>
      </c>
      <c r="G5" s="30">
        <v>1088407.117</v>
      </c>
      <c r="H5" s="30">
        <v>1102330.523</v>
      </c>
      <c r="I5" s="30">
        <v>1013092.984</v>
      </c>
      <c r="J5" s="30">
        <v>977915.745</v>
      </c>
      <c r="K5" s="30">
        <v>1083057.493</v>
      </c>
      <c r="L5" s="30"/>
      <c r="M5" s="30"/>
      <c r="N5" s="30"/>
      <c r="O5" s="30">
        <v>9718229.158000002</v>
      </c>
      <c r="P5" s="68">
        <f aca="true" t="shared" si="0" ref="P5:P24">O5/O$26*100</f>
        <v>9.56435526739177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795450.171</v>
      </c>
      <c r="G6" s="30">
        <v>859561.693</v>
      </c>
      <c r="H6" s="30">
        <v>910070.642</v>
      </c>
      <c r="I6" s="30">
        <v>911885.944</v>
      </c>
      <c r="J6" s="30">
        <v>833289.758</v>
      </c>
      <c r="K6" s="30">
        <v>985572.519</v>
      </c>
      <c r="L6" s="30"/>
      <c r="M6" s="30"/>
      <c r="N6" s="30"/>
      <c r="O6" s="30">
        <v>7742687.642000001</v>
      </c>
      <c r="P6" s="68">
        <f t="shared" si="0"/>
        <v>7.620093550847286</v>
      </c>
    </row>
    <row r="7" spans="1:16" ht="12.75">
      <c r="A7" s="67" t="s">
        <v>87</v>
      </c>
      <c r="B7" s="29" t="s">
        <v>128</v>
      </c>
      <c r="C7" s="30">
        <v>621643.682</v>
      </c>
      <c r="D7" s="30">
        <v>612827.861</v>
      </c>
      <c r="E7" s="30">
        <v>669310.849</v>
      </c>
      <c r="F7" s="30">
        <v>624019.26</v>
      </c>
      <c r="G7" s="30">
        <v>681484.549</v>
      </c>
      <c r="H7" s="30">
        <v>638478.051</v>
      </c>
      <c r="I7" s="30">
        <v>618250.112</v>
      </c>
      <c r="J7" s="30">
        <v>630602.131</v>
      </c>
      <c r="K7" s="30">
        <v>698083.396</v>
      </c>
      <c r="L7" s="30"/>
      <c r="M7" s="30"/>
      <c r="N7" s="30"/>
      <c r="O7" s="30">
        <v>5794699.891</v>
      </c>
      <c r="P7" s="68">
        <f t="shared" si="0"/>
        <v>5.702949325887912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547031.035</v>
      </c>
      <c r="J8" s="30">
        <v>545887.899</v>
      </c>
      <c r="K8" s="30">
        <v>592788.895</v>
      </c>
      <c r="L8" s="30"/>
      <c r="M8" s="30"/>
      <c r="N8" s="30"/>
      <c r="O8" s="30">
        <v>4913305.651000001</v>
      </c>
      <c r="P8" s="68">
        <f t="shared" si="0"/>
        <v>4.835510669633007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627667.057</v>
      </c>
      <c r="F9" s="30">
        <v>516206.992</v>
      </c>
      <c r="G9" s="30">
        <v>499617.55</v>
      </c>
      <c r="H9" s="30">
        <v>593730.789</v>
      </c>
      <c r="I9" s="30">
        <v>467555.045</v>
      </c>
      <c r="J9" s="30">
        <v>406175.788</v>
      </c>
      <c r="K9" s="30">
        <v>499314.579</v>
      </c>
      <c r="L9" s="30"/>
      <c r="M9" s="30"/>
      <c r="N9" s="30"/>
      <c r="O9" s="30">
        <v>4635152.731</v>
      </c>
      <c r="P9" s="68">
        <f t="shared" si="0"/>
        <v>4.56176189274268</v>
      </c>
    </row>
    <row r="10" spans="1:16" ht="12.75">
      <c r="A10" s="67" t="s">
        <v>90</v>
      </c>
      <c r="B10" s="29" t="s">
        <v>63</v>
      </c>
      <c r="C10" s="30">
        <v>506225.871</v>
      </c>
      <c r="D10" s="30">
        <v>541331.081</v>
      </c>
      <c r="E10" s="30">
        <v>571095.245</v>
      </c>
      <c r="F10" s="30">
        <v>489505.411</v>
      </c>
      <c r="G10" s="30">
        <v>507616.413</v>
      </c>
      <c r="H10" s="30">
        <v>545969.243</v>
      </c>
      <c r="I10" s="30">
        <v>472809.897</v>
      </c>
      <c r="J10" s="30">
        <v>451527.708</v>
      </c>
      <c r="K10" s="30">
        <v>495721.321</v>
      </c>
      <c r="L10" s="30"/>
      <c r="M10" s="30"/>
      <c r="N10" s="30"/>
      <c r="O10" s="30">
        <v>4581802.19</v>
      </c>
      <c r="P10" s="68">
        <f t="shared" si="0"/>
        <v>4.509256079231224</v>
      </c>
    </row>
    <row r="11" spans="1:16" ht="12.75">
      <c r="A11" s="67" t="s">
        <v>91</v>
      </c>
      <c r="B11" s="29" t="s">
        <v>153</v>
      </c>
      <c r="C11" s="30">
        <v>447555.959</v>
      </c>
      <c r="D11" s="30">
        <v>484108.247</v>
      </c>
      <c r="E11" s="30">
        <v>477605.124</v>
      </c>
      <c r="F11" s="30">
        <v>440939.741</v>
      </c>
      <c r="G11" s="30">
        <v>461640.123</v>
      </c>
      <c r="H11" s="30">
        <v>484294.298</v>
      </c>
      <c r="I11" s="30">
        <v>469770.372</v>
      </c>
      <c r="J11" s="30">
        <v>391995.881</v>
      </c>
      <c r="K11" s="30">
        <v>418446.437</v>
      </c>
      <c r="L11" s="30"/>
      <c r="M11" s="30"/>
      <c r="N11" s="30"/>
      <c r="O11" s="30">
        <v>4076356.182</v>
      </c>
      <c r="P11" s="68">
        <f t="shared" si="0"/>
        <v>4.011813066682235</v>
      </c>
    </row>
    <row r="12" spans="1:16" ht="12.75">
      <c r="A12" s="67" t="s">
        <v>92</v>
      </c>
      <c r="B12" s="29" t="s">
        <v>154</v>
      </c>
      <c r="C12" s="30">
        <v>222955.366</v>
      </c>
      <c r="D12" s="30">
        <v>233166.176</v>
      </c>
      <c r="E12" s="30">
        <v>214453.369</v>
      </c>
      <c r="F12" s="30">
        <v>271564.125</v>
      </c>
      <c r="G12" s="30">
        <v>276744.083</v>
      </c>
      <c r="H12" s="30">
        <v>309416.521</v>
      </c>
      <c r="I12" s="30">
        <v>302645.689</v>
      </c>
      <c r="J12" s="30">
        <v>396724.665</v>
      </c>
      <c r="K12" s="30">
        <v>378828.706</v>
      </c>
      <c r="L12" s="30"/>
      <c r="M12" s="30"/>
      <c r="N12" s="30"/>
      <c r="O12" s="30">
        <v>2606498.7</v>
      </c>
      <c r="P12" s="68">
        <f t="shared" si="0"/>
        <v>2.565228619894497</v>
      </c>
    </row>
    <row r="13" spans="1:16" ht="12.75">
      <c r="A13" s="67" t="s">
        <v>93</v>
      </c>
      <c r="B13" s="29" t="s">
        <v>64</v>
      </c>
      <c r="C13" s="30">
        <v>293816.791</v>
      </c>
      <c r="D13" s="30">
        <v>299863.358</v>
      </c>
      <c r="E13" s="30">
        <v>388823.602</v>
      </c>
      <c r="F13" s="30">
        <v>335773.67</v>
      </c>
      <c r="G13" s="30">
        <v>302576.918</v>
      </c>
      <c r="H13" s="30">
        <v>310233.095</v>
      </c>
      <c r="I13" s="30">
        <v>256698.494</v>
      </c>
      <c r="J13" s="30">
        <v>257375.831</v>
      </c>
      <c r="K13" s="30">
        <v>314146.076</v>
      </c>
      <c r="L13" s="30"/>
      <c r="M13" s="30"/>
      <c r="N13" s="30"/>
      <c r="O13" s="30">
        <v>2759307.8349999995</v>
      </c>
      <c r="P13" s="68">
        <f t="shared" si="0"/>
        <v>2.7156182465930714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291775.88</v>
      </c>
      <c r="E14" s="30">
        <v>365917.405</v>
      </c>
      <c r="F14" s="30">
        <v>309224.982</v>
      </c>
      <c r="G14" s="30">
        <v>379430.551</v>
      </c>
      <c r="H14" s="30">
        <v>313499.063</v>
      </c>
      <c r="I14" s="30">
        <v>284061.497</v>
      </c>
      <c r="J14" s="30">
        <v>301879.878</v>
      </c>
      <c r="K14" s="30">
        <v>297071.358</v>
      </c>
      <c r="L14" s="30"/>
      <c r="M14" s="30"/>
      <c r="N14" s="30"/>
      <c r="O14" s="30">
        <v>2820072.9590000003</v>
      </c>
      <c r="P14" s="68">
        <f t="shared" si="0"/>
        <v>2.775421244068666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301212.101</v>
      </c>
      <c r="F15" s="30">
        <v>234229.62</v>
      </c>
      <c r="G15" s="30">
        <v>235316.747</v>
      </c>
      <c r="H15" s="30">
        <v>232182.931</v>
      </c>
      <c r="I15" s="30">
        <v>248257.142</v>
      </c>
      <c r="J15" s="30">
        <v>219256.084</v>
      </c>
      <c r="K15" s="30">
        <v>254659.18</v>
      </c>
      <c r="L15" s="30"/>
      <c r="M15" s="30"/>
      <c r="N15" s="30"/>
      <c r="O15" s="30">
        <v>2325629.47</v>
      </c>
      <c r="P15" s="68">
        <f t="shared" si="0"/>
        <v>2.2888065417849894</v>
      </c>
    </row>
    <row r="16" spans="1:16" ht="12.75">
      <c r="A16" s="67" t="s">
        <v>96</v>
      </c>
      <c r="B16" s="29" t="s">
        <v>147</v>
      </c>
      <c r="C16" s="30">
        <v>179910.076</v>
      </c>
      <c r="D16" s="30">
        <v>172587.357</v>
      </c>
      <c r="E16" s="30">
        <v>220055.814</v>
      </c>
      <c r="F16" s="30">
        <v>227264.935</v>
      </c>
      <c r="G16" s="30">
        <v>219283.02</v>
      </c>
      <c r="H16" s="30">
        <v>208725.512</v>
      </c>
      <c r="I16" s="30">
        <v>210684.348</v>
      </c>
      <c r="J16" s="30">
        <v>213342.873</v>
      </c>
      <c r="K16" s="30">
        <v>238681.863</v>
      </c>
      <c r="L16" s="30"/>
      <c r="M16" s="30"/>
      <c r="N16" s="30"/>
      <c r="O16" s="30">
        <v>1890535.798</v>
      </c>
      <c r="P16" s="68">
        <f t="shared" si="0"/>
        <v>1.860601939285326</v>
      </c>
    </row>
    <row r="17" spans="1:16" ht="12.75">
      <c r="A17" s="67" t="s">
        <v>97</v>
      </c>
      <c r="B17" s="29" t="s">
        <v>137</v>
      </c>
      <c r="C17" s="30">
        <v>193452.473</v>
      </c>
      <c r="D17" s="30">
        <v>204582.236</v>
      </c>
      <c r="E17" s="30">
        <v>229150.581</v>
      </c>
      <c r="F17" s="30">
        <v>204367.565</v>
      </c>
      <c r="G17" s="30">
        <v>217985.406</v>
      </c>
      <c r="H17" s="30">
        <v>208518.414</v>
      </c>
      <c r="I17" s="30">
        <v>180906.544</v>
      </c>
      <c r="J17" s="30">
        <v>175718.231</v>
      </c>
      <c r="K17" s="30">
        <v>223690.952</v>
      </c>
      <c r="L17" s="30"/>
      <c r="M17" s="30"/>
      <c r="N17" s="30"/>
      <c r="O17" s="30">
        <v>1838372.4019999998</v>
      </c>
      <c r="P17" s="68">
        <f t="shared" si="0"/>
        <v>1.809264474075736</v>
      </c>
    </row>
    <row r="18" spans="1:16" ht="12.75">
      <c r="A18" s="67" t="s">
        <v>98</v>
      </c>
      <c r="B18" s="29" t="s">
        <v>165</v>
      </c>
      <c r="C18" s="30">
        <v>230707.381</v>
      </c>
      <c r="D18" s="30">
        <v>166949.864</v>
      </c>
      <c r="E18" s="30">
        <v>201834.88</v>
      </c>
      <c r="F18" s="30">
        <v>220356.575</v>
      </c>
      <c r="G18" s="30">
        <v>242192.309</v>
      </c>
      <c r="H18" s="30">
        <v>250225.561</v>
      </c>
      <c r="I18" s="30">
        <v>226542.93</v>
      </c>
      <c r="J18" s="30">
        <v>231507.43</v>
      </c>
      <c r="K18" s="30">
        <v>221132.19</v>
      </c>
      <c r="L18" s="30"/>
      <c r="M18" s="30"/>
      <c r="N18" s="30"/>
      <c r="O18" s="30">
        <v>1991449.1199999999</v>
      </c>
      <c r="P18" s="68">
        <f t="shared" si="0"/>
        <v>1.9599174469903664</v>
      </c>
    </row>
    <row r="19" spans="1:16" ht="12.75">
      <c r="A19" s="67" t="s">
        <v>99</v>
      </c>
      <c r="B19" s="29" t="s">
        <v>146</v>
      </c>
      <c r="C19" s="30">
        <v>305741.804</v>
      </c>
      <c r="D19" s="30">
        <v>320680.872</v>
      </c>
      <c r="E19" s="30">
        <v>265307.166</v>
      </c>
      <c r="F19" s="30">
        <v>360906.822</v>
      </c>
      <c r="G19" s="30">
        <v>403368.896</v>
      </c>
      <c r="H19" s="30">
        <v>458805.982</v>
      </c>
      <c r="I19" s="30">
        <v>371075.385</v>
      </c>
      <c r="J19" s="30">
        <v>273526.368</v>
      </c>
      <c r="K19" s="30">
        <v>211370.363</v>
      </c>
      <c r="L19" s="30"/>
      <c r="M19" s="30"/>
      <c r="N19" s="30"/>
      <c r="O19" s="30">
        <v>2970783.658</v>
      </c>
      <c r="P19" s="68">
        <f t="shared" si="0"/>
        <v>2.923745660420419</v>
      </c>
    </row>
    <row r="20" spans="1:16" ht="12.75">
      <c r="A20" s="67" t="s">
        <v>100</v>
      </c>
      <c r="B20" s="29" t="s">
        <v>175</v>
      </c>
      <c r="C20" s="30">
        <v>186030.398</v>
      </c>
      <c r="D20" s="30">
        <v>206748.263</v>
      </c>
      <c r="E20" s="30">
        <v>219892.911</v>
      </c>
      <c r="F20" s="30">
        <v>193095.046</v>
      </c>
      <c r="G20" s="30">
        <v>187747.382</v>
      </c>
      <c r="H20" s="30">
        <v>196528.32</v>
      </c>
      <c r="I20" s="30">
        <v>161466.897</v>
      </c>
      <c r="J20" s="30">
        <v>152420.143</v>
      </c>
      <c r="K20" s="30">
        <v>204586.993</v>
      </c>
      <c r="L20" s="30"/>
      <c r="M20" s="30"/>
      <c r="N20" s="30"/>
      <c r="O20" s="30">
        <v>1708516.3529999997</v>
      </c>
      <c r="P20" s="68">
        <f t="shared" si="0"/>
        <v>1.6814645049596102</v>
      </c>
    </row>
    <row r="21" spans="1:16" ht="12.75">
      <c r="A21" s="67" t="s">
        <v>101</v>
      </c>
      <c r="B21" s="29" t="s">
        <v>170</v>
      </c>
      <c r="C21" s="30">
        <v>123286.94</v>
      </c>
      <c r="D21" s="30">
        <v>163252.548</v>
      </c>
      <c r="E21" s="30">
        <v>179141.898</v>
      </c>
      <c r="F21" s="30">
        <v>142876.329</v>
      </c>
      <c r="G21" s="30">
        <v>164711.889</v>
      </c>
      <c r="H21" s="30">
        <v>144061.284</v>
      </c>
      <c r="I21" s="30">
        <v>126242.196</v>
      </c>
      <c r="J21" s="30">
        <v>154519.384</v>
      </c>
      <c r="K21" s="30">
        <v>186341.705</v>
      </c>
      <c r="L21" s="30"/>
      <c r="M21" s="30"/>
      <c r="N21" s="30"/>
      <c r="O21" s="30">
        <v>1384434.173</v>
      </c>
      <c r="P21" s="68">
        <f t="shared" si="0"/>
        <v>1.3625136904689683</v>
      </c>
    </row>
    <row r="22" spans="1:16" ht="12.75">
      <c r="A22" s="67" t="s">
        <v>102</v>
      </c>
      <c r="B22" s="29" t="s">
        <v>176</v>
      </c>
      <c r="C22" s="30">
        <v>126685.502</v>
      </c>
      <c r="D22" s="30">
        <v>226441.822</v>
      </c>
      <c r="E22" s="30">
        <v>174755.351</v>
      </c>
      <c r="F22" s="30">
        <v>184201.497</v>
      </c>
      <c r="G22" s="30">
        <v>150976.895</v>
      </c>
      <c r="H22" s="30">
        <v>195778.807</v>
      </c>
      <c r="I22" s="30">
        <v>156210.291</v>
      </c>
      <c r="J22" s="30">
        <v>125747.121</v>
      </c>
      <c r="K22" s="30">
        <v>177883.838</v>
      </c>
      <c r="L22" s="30"/>
      <c r="M22" s="30"/>
      <c r="N22" s="30"/>
      <c r="O22" s="30">
        <v>1518681.1239999998</v>
      </c>
      <c r="P22" s="68">
        <f t="shared" si="0"/>
        <v>1.4946350380985582</v>
      </c>
    </row>
    <row r="23" spans="1:16" ht="12.75">
      <c r="A23" s="67" t="s">
        <v>103</v>
      </c>
      <c r="B23" s="29" t="s">
        <v>169</v>
      </c>
      <c r="C23" s="30">
        <v>99448.698</v>
      </c>
      <c r="D23" s="30">
        <v>134192.969</v>
      </c>
      <c r="E23" s="30">
        <v>172425.601</v>
      </c>
      <c r="F23" s="30">
        <v>150791.541</v>
      </c>
      <c r="G23" s="30">
        <v>150173.358</v>
      </c>
      <c r="H23" s="30">
        <v>131947.19</v>
      </c>
      <c r="I23" s="30">
        <v>136155.486</v>
      </c>
      <c r="J23" s="30">
        <v>160516.594</v>
      </c>
      <c r="K23" s="30">
        <v>173647.323</v>
      </c>
      <c r="L23" s="30"/>
      <c r="M23" s="30"/>
      <c r="N23" s="30"/>
      <c r="O23" s="30">
        <v>1309298.7600000002</v>
      </c>
      <c r="P23" s="68">
        <f t="shared" si="0"/>
        <v>1.2885679364215208</v>
      </c>
    </row>
    <row r="24" spans="1:16" ht="12.75">
      <c r="A24" s="67" t="s">
        <v>104</v>
      </c>
      <c r="B24" s="29" t="s">
        <v>144</v>
      </c>
      <c r="C24" s="30">
        <v>243999.743</v>
      </c>
      <c r="D24" s="30">
        <v>235588.001</v>
      </c>
      <c r="E24" s="30">
        <v>328559.947</v>
      </c>
      <c r="F24" s="30">
        <v>319623.175</v>
      </c>
      <c r="G24" s="30">
        <v>284947.217</v>
      </c>
      <c r="H24" s="30">
        <v>266158.647</v>
      </c>
      <c r="I24" s="30">
        <v>169138.627</v>
      </c>
      <c r="J24" s="30">
        <v>306107.34</v>
      </c>
      <c r="K24" s="30">
        <v>168388.512</v>
      </c>
      <c r="L24" s="30"/>
      <c r="M24" s="30"/>
      <c r="N24" s="30"/>
      <c r="O24" s="30">
        <v>2322511.2090000003</v>
      </c>
      <c r="P24" s="68">
        <f t="shared" si="0"/>
        <v>2.2857376538697562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68908325.00600001</v>
      </c>
      <c r="P25" s="37">
        <f>SUM(P5:P24)</f>
        <v>67.81726284934759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101608826.58900012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2012-10-01T03:49:13Z</dcterms:modified>
  <cp:category/>
  <cp:version/>
  <cp:contentType/>
  <cp:contentStatus/>
</cp:coreProperties>
</file>